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0" yWindow="0" windowWidth="16384" windowHeight="8192" tabRatio="628" activeTab="0"/>
  </bookViews>
  <sheets>
    <sheet name="all models" sheetId="1" r:id="rId1"/>
    <sheet name="qual card" sheetId="2" r:id="rId2"/>
    <sheet name="ORMrelationship constraints + dimVT detail" sheetId="3" r:id="rId3"/>
    <sheet name="att value cons comments" sheetId="4" r:id="rId4"/>
  </sheets>
  <definedNames/>
  <calcPr fullCalcOnLoad="1"/>
</workbook>
</file>

<file path=xl/comments1.xml><?xml version="1.0" encoding="utf-8"?>
<comments xmlns="http://schemas.openxmlformats.org/spreadsheetml/2006/main">
  <authors>
    <author/>
  </authors>
  <commentList>
    <comment ref="Q5" authorId="0">
      <text>
        <r>
          <rPr>
            <b/>
            <sz val="9"/>
            <color indexed="8"/>
            <rFont val="Verdana"/>
            <family val="2"/>
          </rPr>
          <t xml:space="preserve">Maria Keet:
</t>
        </r>
        <r>
          <rPr>
            <sz val="9"/>
            <color indexed="8"/>
            <rFont val="Verdana"/>
            <family val="2"/>
          </rPr>
          <t>it's a bit amobugous to count them, like counting * or not (I did), and for ORM I took all to have them therefore. Perhaps this should be split in the counting, but it's not an 'interesting' entity</t>
        </r>
      </text>
    </comment>
    <comment ref="T5" authorId="0">
      <text>
        <r>
          <rPr>
            <b/>
            <sz val="9"/>
            <color indexed="8"/>
            <rFont val="Verdana"/>
            <family val="2"/>
          </rPr>
          <t xml:space="preserve">Maria Keet:
</t>
        </r>
        <r>
          <rPr>
            <sz val="9"/>
            <color indexed="8"/>
            <rFont val="Verdana"/>
            <family val="2"/>
          </rPr>
          <t>this is essentially part of the cardinality and shouldn't be mentioned separate, though it's interesting form the viewpoint of having more than just the 0, 1 type of frequencies</t>
        </r>
      </text>
    </comment>
    <comment ref="AC5" authorId="0">
      <text>
        <r>
          <rPr>
            <b/>
            <sz val="9"/>
            <color indexed="8"/>
            <rFont val="Verdana"/>
            <family val="2"/>
          </rPr>
          <t xml:space="preserve">Maria Keet:
</t>
        </r>
        <r>
          <rPr>
            <sz val="9"/>
            <color indexed="8"/>
            <rFont val="Verdana"/>
            <family val="2"/>
          </rPr>
          <t xml:space="preserve">just out of curiosity
</t>
        </r>
      </text>
    </comment>
    <comment ref="AD5" authorId="0">
      <text>
        <r>
          <rPr>
            <b/>
            <sz val="9"/>
            <color indexed="8"/>
            <rFont val="Verdana"/>
            <family val="2"/>
          </rPr>
          <t xml:space="preserve">Maria Keet:
</t>
        </r>
        <r>
          <rPr>
            <sz val="9"/>
            <color indexed="8"/>
            <rFont val="Verdana"/>
            <family val="2"/>
          </rPr>
          <t>for ORM, counted one for each fact type, plus any that had overlapping as extra</t>
        </r>
      </text>
    </comment>
    <comment ref="AJ5" authorId="0">
      <text>
        <r>
          <rPr>
            <b/>
            <sz val="9"/>
            <color indexed="8"/>
            <rFont val="Verdana"/>
            <family val="2"/>
          </rPr>
          <t xml:space="preserve">Maria Keet:
</t>
        </r>
        <r>
          <rPr>
            <sz val="9"/>
            <color indexed="8"/>
            <rFont val="Verdana"/>
            <family val="2"/>
          </rPr>
          <t>aggregated, as there were so few</t>
        </r>
      </text>
    </comment>
    <comment ref="AK43" authorId="0">
      <text>
        <r>
          <rPr>
            <b/>
            <sz val="9"/>
            <color indexed="8"/>
            <rFont val="Verdana"/>
            <family val="2"/>
          </rPr>
          <t xml:space="preserve">Maria Keet:
</t>
        </r>
        <r>
          <rPr>
            <sz val="9"/>
            <color indexed="8"/>
            <rFont val="Verdana"/>
            <family val="2"/>
          </rPr>
          <t>both ought to be &gt;0, bet it wasn't drawn in the model</t>
        </r>
      </text>
    </comment>
    <comment ref="G48" authorId="0">
      <text>
        <r>
          <rPr>
            <b/>
            <sz val="9"/>
            <color indexed="8"/>
            <rFont val="Verdana"/>
            <family val="2"/>
          </rPr>
          <t xml:space="preserve">Maria Keet:
</t>
        </r>
        <r>
          <rPr>
            <sz val="9"/>
            <color indexed="8"/>
            <rFont val="Verdana"/>
            <family val="2"/>
          </rPr>
          <t>it has 'unaries' in the figure, but that's their notation for denoting entity types, here with unary I mean the single-role-thing that is actually binary. There are none of those</t>
        </r>
      </text>
    </comment>
    <comment ref="AH50" authorId="0">
      <text>
        <r>
          <rPr>
            <b/>
            <sz val="9"/>
            <color indexed="8"/>
            <rFont val="Verdana"/>
            <family val="2"/>
          </rPr>
          <t xml:space="preserve">Maria Keet:
</t>
        </r>
        <r>
          <rPr>
            <sz val="9"/>
            <color indexed="8"/>
            <rFont val="Verdana"/>
            <family val="2"/>
          </rPr>
          <t>in this case meaning: external, across fact types</t>
        </r>
      </text>
    </comment>
    <comment ref="AH51" authorId="0">
      <text>
        <r>
          <rPr>
            <b/>
            <sz val="9"/>
            <color indexed="8"/>
            <rFont val="Verdana"/>
            <family val="2"/>
          </rPr>
          <t xml:space="preserve">Maria Keet:
</t>
        </r>
        <r>
          <rPr>
            <sz val="9"/>
            <color indexed="8"/>
            <rFont val="Verdana"/>
            <family val="2"/>
          </rPr>
          <t>the mandatory 1:1 plus ext uniqe, and that adresss doesn't have a 1-att ID. Idem for the date/time</t>
        </r>
      </text>
    </comment>
    <comment ref="W55" authorId="0">
      <text>
        <r>
          <rPr>
            <b/>
            <sz val="9"/>
            <color indexed="8"/>
            <rFont val="Verdana"/>
            <family val="2"/>
          </rPr>
          <t xml:space="preserve">Maria Keet:
</t>
        </r>
        <r>
          <rPr>
            <sz val="9"/>
            <color indexed="8"/>
            <rFont val="Verdana"/>
            <family val="2"/>
          </rPr>
          <t>I think the model is wrong on this, though, and should be 0.</t>
        </r>
      </text>
    </comment>
    <comment ref="AM55" authorId="0">
      <text>
        <r>
          <rPr>
            <b/>
            <sz val="9"/>
            <color indexed="8"/>
            <rFont val="Verdana"/>
            <family val="2"/>
          </rPr>
          <t xml:space="preserve">Maria Keet:
</t>
        </r>
        <r>
          <rPr>
            <sz val="9"/>
            <color indexed="8"/>
            <rFont val="Verdana"/>
            <family val="2"/>
          </rPr>
          <t>I think the model os wrong on this, and should be 0.</t>
        </r>
      </text>
    </comment>
    <comment ref="AH57" authorId="0">
      <text>
        <r>
          <rPr>
            <b/>
            <sz val="9"/>
            <color indexed="8"/>
            <rFont val="Verdana"/>
            <family val="2"/>
          </rPr>
          <t xml:space="preserve">Maria Keet:
</t>
        </r>
        <r>
          <rPr>
            <sz val="9"/>
            <color indexed="8"/>
            <rFont val="Verdana"/>
            <family val="2"/>
          </rPr>
          <t>though one is missing the mandatory</t>
        </r>
      </text>
    </comment>
    <comment ref="AH78" authorId="0">
      <text>
        <r>
          <rPr>
            <b/>
            <sz val="9"/>
            <color indexed="8"/>
            <rFont val="Verdana"/>
            <family val="2"/>
          </rPr>
          <t xml:space="preserve">Maria Keet:
</t>
        </r>
        <r>
          <rPr>
            <sz val="9"/>
            <color indexed="8"/>
            <rFont val="Verdana"/>
            <family val="2"/>
          </rPr>
          <t>ok, one could argue that the second ext unique is not, because the ET already as a 1-att id, but then it's an alternative nevertheless, nad included here</t>
        </r>
      </text>
    </comment>
    <comment ref="AK81" authorId="0">
      <text>
        <r>
          <rPr>
            <b/>
            <sz val="9"/>
            <color indexed="8"/>
            <rFont val="Verdana"/>
            <family val="2"/>
          </rPr>
          <t xml:space="preserve">Maria Keet:
</t>
        </r>
        <r>
          <rPr>
            <sz val="9"/>
            <color indexed="8"/>
            <rFont val="Verdana"/>
            <family val="2"/>
          </rPr>
          <t>actually, the model does not show that, but the description of the notation does indicate this</t>
        </r>
      </text>
    </comment>
    <comment ref="N82" authorId="0">
      <text>
        <r>
          <rPr>
            <b/>
            <sz val="9"/>
            <color indexed="8"/>
            <rFont val="Verdana"/>
            <family val="2"/>
          </rPr>
          <t xml:space="preserve">Maria Keet:
</t>
        </r>
        <r>
          <rPr>
            <sz val="9"/>
            <color indexed="8"/>
            <rFont val="Verdana"/>
            <family val="2"/>
          </rPr>
          <t>they're the binaries that are named, excluding the associative ET</t>
        </r>
      </text>
    </comment>
    <comment ref="AC82" authorId="0">
      <text>
        <r>
          <rPr>
            <b/>
            <sz val="9"/>
            <color indexed="8"/>
            <rFont val="Verdana"/>
            <family val="2"/>
          </rPr>
          <t xml:space="preserve">Maria Keet:
</t>
        </r>
        <r>
          <rPr>
            <sz val="9"/>
            <color indexed="8"/>
            <rFont val="Verdana"/>
            <family val="2"/>
          </rPr>
          <t>more precisely: two assoc ETs have an attribute</t>
        </r>
      </text>
    </comment>
    <comment ref="AG82" authorId="0">
      <text>
        <r>
          <rPr>
            <b/>
            <sz val="9"/>
            <color indexed="8"/>
            <rFont val="Verdana"/>
            <family val="2"/>
          </rPr>
          <t xml:space="preserve">Maria Keet:
</t>
        </r>
        <r>
          <rPr>
            <sz val="9"/>
            <color indexed="8"/>
            <rFont val="Verdana"/>
            <family val="2"/>
          </rPr>
          <t>well, essentially each assoc ET has a multi-att ID, but they're not shown in the diagram</t>
        </r>
      </text>
    </comment>
    <comment ref="AC83" authorId="0">
      <text>
        <r>
          <rPr>
            <b/>
            <sz val="9"/>
            <color indexed="8"/>
            <rFont val="Verdana"/>
            <family val="2"/>
          </rPr>
          <t xml:space="preserve">Maria Keet:
</t>
        </r>
        <r>
          <rPr>
            <sz val="9"/>
            <color indexed="8"/>
            <rFont val="Verdana"/>
            <family val="2"/>
          </rPr>
          <t>the two assoc Ets have attributes</t>
        </r>
      </text>
    </comment>
    <comment ref="E96" authorId="0">
      <text>
        <r>
          <rPr>
            <b/>
            <sz val="9"/>
            <color indexed="8"/>
            <rFont val="Verdana"/>
            <family val="2"/>
          </rPr>
          <t xml:space="preserve">Maria Keet:
</t>
        </r>
        <r>
          <rPr>
            <sz val="9"/>
            <color indexed="8"/>
            <rFont val="Verdana"/>
            <family val="2"/>
          </rPr>
          <t>drawn as plain ET, but see constraints and ID</t>
        </r>
      </text>
    </comment>
  </commentList>
</comments>
</file>

<file path=xl/sharedStrings.xml><?xml version="1.0" encoding="utf-8"?>
<sst xmlns="http://schemas.openxmlformats.org/spreadsheetml/2006/main" count="735" uniqueCount="424">
  <si>
    <t>what is in a set of random models now?</t>
  </si>
  <si>
    <t>how do the features compare across families?</t>
  </si>
  <si>
    <t>can one have a 'characteristic profile' for a language family?</t>
  </si>
  <si>
    <t>model family</t>
  </si>
  <si>
    <t>model name</t>
  </si>
  <si>
    <t>entities (in terms of the metamodel)</t>
  </si>
  <si>
    <t>Object Type</t>
  </si>
  <si>
    <t>Weak object type</t>
  </si>
  <si>
    <t>Associative object type</t>
  </si>
  <si>
    <t>Nested object type</t>
  </si>
  <si>
    <t>Role (unary)</t>
  </si>
  <si>
    <t>Relationship 2-ary</t>
  </si>
  <si>
    <t>Relationship 3-ary</t>
  </si>
  <si>
    <t>Relationship 4-ary</t>
  </si>
  <si>
    <t>Relationship 5-ary</t>
  </si>
  <si>
    <t>Shared aggregate</t>
  </si>
  <si>
    <t>Composite aggregate</t>
  </si>
  <si>
    <t>Relationship named (by modeler)</t>
  </si>
  <si>
    <t xml:space="preserve">Role named </t>
  </si>
  <si>
    <t>Disjunctive mandatory</t>
  </si>
  <si>
    <t>Object type cardinality</t>
  </si>
  <si>
    <t>Cardinality on attribute</t>
  </si>
  <si>
    <t>Compound cardinality constraint</t>
  </si>
  <si>
    <t>frequency on role</t>
  </si>
  <si>
    <t>Subsumption (object type)</t>
  </si>
  <si>
    <t>Subsumption (relationship)</t>
  </si>
  <si>
    <t>Subsumption (role)</t>
  </si>
  <si>
    <t>Attribute</t>
  </si>
  <si>
    <t>Composite attribute</t>
  </si>
  <si>
    <t>Multivalued attribute</t>
  </si>
  <si>
    <t>Value type</t>
  </si>
  <si>
    <t>Value type constraint</t>
  </si>
  <si>
    <t>Attribute on relationship</t>
  </si>
  <si>
    <t>Internal uniqueness constraint</t>
  </si>
  <si>
    <t>External uniqueness</t>
  </si>
  <si>
    <t>Single identification</t>
  </si>
  <si>
    <t>Internal identification (multi-att ID)</t>
  </si>
  <si>
    <t>External identification</t>
  </si>
  <si>
    <t>Weak identification</t>
  </si>
  <si>
    <t>Relationship constraint</t>
  </si>
  <si>
    <t>Disjoint object types</t>
  </si>
  <si>
    <t>Completeness constraint</t>
  </si>
  <si>
    <t>Role equality</t>
  </si>
  <si>
    <t>Relationship equality</t>
  </si>
  <si>
    <t>Disjoint roles</t>
  </si>
  <si>
    <t>Disjoint relationships</t>
  </si>
  <si>
    <t>Join-subset constraint</t>
  </si>
  <si>
    <t>Join-equality constraint</t>
  </si>
  <si>
    <t>Dimensional value type (counted already in the object types)</t>
  </si>
  <si>
    <t>role-value constraint</t>
  </si>
  <si>
    <t>attribute value constraints</t>
  </si>
  <si>
    <t>missing from our metamodel and other comments</t>
  </si>
  <si>
    <t>source</t>
  </si>
  <si>
    <t>UML</t>
  </si>
  <si>
    <t>diagram-gmm-Restaurant</t>
  </si>
  <si>
    <t>&lt;&lt;dependency&gt;&gt; assoc, 2</t>
  </si>
  <si>
    <t>GenMyModels</t>
  </si>
  <si>
    <t>diagram-gmm-bankingMgMtsystem</t>
  </si>
  <si>
    <t>packages, 2, &lt;&lt;enumeration&gt;&gt; stereotypes, 2</t>
  </si>
  <si>
    <t>diagram-gmm-videorental</t>
  </si>
  <si>
    <t>notes, 4</t>
  </si>
  <si>
    <t>diagram-gmm-mealplanning</t>
  </si>
  <si>
    <t>diagram-gmm-doctorpatient</t>
  </si>
  <si>
    <t>diagram-gmm-networkcosts</t>
  </si>
  <si>
    <t>notes, 2, realizaiton arrows, 2</t>
  </si>
  <si>
    <t>diagram-gmm-grocerycart</t>
  </si>
  <si>
    <t>diagram-gmm-fitness</t>
  </si>
  <si>
    <t>diagram-gmm-sport</t>
  </si>
  <si>
    <t>one of the association is to self</t>
  </si>
  <si>
    <t>fig79umlspec</t>
  </si>
  <si>
    <t>three assocs to self. A few subsets with union [counted under completeness], a few readOnly, a few directed-navigability counted as plain assoc</t>
  </si>
  <si>
    <t>Object Management Group, Superstructure Specification, Standard 2.4.1, Object Management Group, 2012. Http://www.omg.org/spec/UML/2.4.1/.</t>
  </si>
  <si>
    <t>fig710umlspec</t>
  </si>
  <si>
    <t>a few directed-navigability counted as plain assoc, completess is union on role, readOnly, and ordered as property of role</t>
  </si>
  <si>
    <t>fig182umlspec</t>
  </si>
  <si>
    <t>a 'redefines' on a role, a few readOnly, a few directed-navigability</t>
  </si>
  <si>
    <t>beraridiAI05</t>
  </si>
  <si>
    <t>Berardi, Calvanese….Reasoning on UML… AI 2005 paper</t>
  </si>
  <si>
    <t>ufofragment</t>
  </si>
  <si>
    <t>graphical depiciton of a basic ontology, on assoc to self (and a couple to parents)</t>
  </si>
  <si>
    <t>GiancarloGuizzardi,VeruskaZamborlini. Usingatrope-basedfoundationalontologyforbridgingdifferentareasofconcerninontology-drivenconceptualmodeling. ScienceofComputerProgramming. 2014/2015</t>
  </si>
  <si>
    <t>ICFEM2008cmrMM</t>
  </si>
  <si>
    <t>a few directed-navigability, the '+general' and '+specific' are now counted as roles, not names of association. There are 3 stereotypes, btw</t>
  </si>
  <si>
    <t>Lijun Shan and Hong Zhu. A Formal Descriptive Semantics of UML</t>
  </si>
  <si>
    <t>er13fig3</t>
  </si>
  <si>
    <t>Keet, C.M., Fillottrani, P.R. Toward an ontology-driven unifying metamodel for UML Class Diagrams, EER, and ORM2. {\em 32nd International Conference on Conceptual Modeling (ER'13)}. 11-13 November, 2013, Hong Kong. W. Ng, V.C. Storey, and J. Trujillo (Eds.). Springer Lecture Notes in Computer Science LNCS {\bf 8217}, 313-326.</t>
  </si>
  <si>
    <t>uml_calendars_default.png</t>
  </si>
  <si>
    <t>three model notes essentially talking about addinitional constraints</t>
  </si>
  <si>
    <t>http://pic.dhe.ibm.com/infocenter/scappinf/v1r0/topic/com.ibm.scapps.ppo.doc/Content/Supply_Chain_Applications/PowerOps/Plant_PowerOps/_pubskel/ps_PPO_global_eclipse318.html</t>
  </si>
  <si>
    <t>F5.large.jpg</t>
  </si>
  <si>
    <t>one model note. This is perhaps [part of] an ontology?</t>
  </si>
  <si>
    <t xml:space="preserve">Schema to ontology for igneous rocks specialpapers.gsapubs.org932 × 713Search by image. </t>
  </si>
  <si>
    <t>processrCOS</t>
  </si>
  <si>
    <t>directed-navigability</t>
  </si>
  <si>
    <t>Zhiming Liu and Volker Stolz. The rCOS Method in a Nutshell. Modelling and Analysis in VDM: Proceedings of the Fourth
VDM/Overture Workshop 2008</t>
  </si>
  <si>
    <t>GuizzardiER14-uml</t>
  </si>
  <si>
    <t>all classes and associations are stereotyped</t>
  </si>
  <si>
    <t>Giancarlo Guizzardi, Tiago Prince Sales: Detection, Simulation and Elimination of Semantic Anti-patterns in Ontology-Driven Conceptual Models. ER14 363-376</t>
  </si>
  <si>
    <t>OriolER14-uml</t>
  </si>
  <si>
    <t>witl OCL constraint</t>
  </si>
  <si>
    <t>Xavier Oriol, Ernest Teniente, Albert Tort: Fixing Up Non-executable Operations in UML/OCL Conceptual Schemas. ER14 232-245</t>
  </si>
  <si>
    <t>LuoER14-uml2</t>
  </si>
  <si>
    <t>the names of the roels and relationships are a bit abmiguous</t>
  </si>
  <si>
    <t>Yaping Luo, Mark van den Brand, Luc Engelen, Martijn Klabbers: From Conceptual Models to Safety Assurance. ER14 195-208</t>
  </si>
  <si>
    <t>LuoER14-uml</t>
  </si>
  <si>
    <t>TortOliveER14-uml</t>
  </si>
  <si>
    <t>tehre's an {ordered} on a role</t>
  </si>
  <si>
    <t>Albert Tort, Antoni Olivé: A Computer-Guided Approach to Website Schema.org Design. ER14 28-42</t>
  </si>
  <si>
    <t>REA-UML.gif</t>
  </si>
  <si>
    <t>the names of the roels and relationships are a bit abmiguous. Two modenl ntoes</t>
  </si>
  <si>
    <t>web. Bing search</t>
  </si>
  <si>
    <t>chap12Dray-final-6.jpg</t>
  </si>
  <si>
    <t>value constraint on att. We have it in the mm, but not in this list</t>
  </si>
  <si>
    <t>atm-model.gif</t>
  </si>
  <si>
    <t>one thing drawn as attributes to association, but ahs been made a real class, so counted as ternary</t>
  </si>
  <si>
    <t>Class-Diagram-for-Online-Hospital-Management-System-Application-CS1403-CASE-Tools-Laboratory-UML-OOAD-Rational-Rose-Software.PNG</t>
  </si>
  <si>
    <t>this model is a mess. UML notation, with relational model-esque aspects (such as an "_id" fmor one class in another),a dn naming assoc ends vs assoc ambiguous</t>
  </si>
  <si>
    <t>ecommerce_class.png</t>
  </si>
  <si>
    <t>odd that there are no normal associations. Other thing: attributes are categorised into 'index', 'indefini', and 'unique'. Some associations are stereotyped and have anotehr funny icon</t>
  </si>
  <si>
    <t>th.jpg</t>
  </si>
  <si>
    <t>web. Bing search. Unreadable</t>
  </si>
  <si>
    <t>class_diagram_v0.6.png</t>
  </si>
  <si>
    <t>the counting is a bit sketchy, given slightly different notation, large model, some attributes are flattented and outside the class. Then there's another notation also for flattened attributes, being those with the circles. This isn't really a class diageam in teh true sense of the meaning? then there are the interface realization arrows that are not.</t>
  </si>
  <si>
    <t>web. Bing search. Gi2mo</t>
  </si>
  <si>
    <t>class-diagram-domain-overview.png</t>
  </si>
  <si>
    <t>some steretypes. And the dashed arrows are realization coutned as subsumption. Enumeration values not coutned as attributes</t>
  </si>
  <si>
    <t>classDiagram.png</t>
  </si>
  <si>
    <t>imports coutned as a relation. And the interface as a class</t>
  </si>
  <si>
    <t>uml-class-diagram3.gif</t>
  </si>
  <si>
    <t>some objects are denoted with {external}, a few stereotypes</t>
  </si>
  <si>
    <t>diagram-gmm-librarymgmt</t>
  </si>
  <si>
    <t>ORM</t>
  </si>
  <si>
    <t>HGTdb07 (ACM SAC10)</t>
  </si>
  <si>
    <t>partially derived 2, fully derived 1</t>
  </si>
  <si>
    <t>Calvanese, D., Keet, C.M., Nutt, W., Rodr\'iguez-Muro, M., Stefanoni, G. Web-based Graphical Querying of Databases through an Ontology: the WONDER System. {\em ACM Symposium on Applied Computing (ACM SAC 2010)}, March 22-26 2010, Sierre, Switzerland. pp 1389-1396</t>
  </si>
  <si>
    <t>ORMmultiVerbRunnigExamomeDOGMAall (TR of 2006)</t>
  </si>
  <si>
    <t>Jarrar, M., Keet, C.M., Dongilli, P. {\em Multilingual verbalization of ORM conceptual models and axiomatized ontologies}. STARLab Technical Report, Vrije Universiteit Brussel. February 2006.</t>
  </si>
  <si>
    <t>HalpinsMMforBarkerER (from DB book)</t>
  </si>
  <si>
    <t>textual constraint 1, notes 2</t>
  </si>
  <si>
    <t xml:space="preserve">T. Halpin. Comparing Metamodels for ER, ORM and UML Data Models. </t>
  </si>
  <si>
    <t>BollenBPMNmetamodel (ORM10)</t>
  </si>
  <si>
    <t>P. Bollen. A Fact-Based Meta Model for Standardization Documents. ORM'10. LNCS 6428, p. 464 ff.</t>
  </si>
  <si>
    <t>commutermCMv11 (not released)</t>
  </si>
  <si>
    <t>partially derived 7</t>
  </si>
  <si>
    <t>unpublished</t>
  </si>
  <si>
    <t>Week1_Exercise_1_All_Diagram</t>
  </si>
  <si>
    <t>I think this is an incomplete model, btw, it also shows sample data</t>
  </si>
  <si>
    <t>web. FCO-IM</t>
  </si>
  <si>
    <t>IC125414</t>
  </si>
  <si>
    <t>textual constraint, 2</t>
  </si>
  <si>
    <t>web</t>
  </si>
  <si>
    <t>fig8-12</t>
  </si>
  <si>
    <t>InfoModelerDiagram2</t>
  </si>
  <si>
    <t>wsmlinorm1</t>
  </si>
  <si>
    <t>Tziviskou, C., Keet, C.M. A Meta-Model for Ontologies with ORM2. Third International Workshop on Object-Role Modelling (ORM'07), Algarve, Portugal, Nov 25-26, 2007. In: {\em OTM Workshops 2007}. Meersman, R., Tari, Z, Herrero, P. et al  (Eds.), Lecture Notes in Computer Science LNCS {\bf 4805}, 624-633.</t>
  </si>
  <si>
    <t>wsmlinorm2</t>
  </si>
  <si>
    <t>Tziviskou, C., Keet, C.M. A Meta-Model for Ontologies with ORM2. Third International Workshop on Object-Role Modelling (ORM'07), Algarve, Portugal, Nov 25-26, 2007. In: {\em OTM Workshops 2007}. Meersman, R., Tari, Z, Herrero, P. et al  (Eds.), Lecture No</t>
  </si>
  <si>
    <t>bollen13</t>
  </si>
  <si>
    <t>value types are those of the Identification constraints</t>
  </si>
  <si>
    <t>Bollen, P.W.L. Conceptualization properties, ease of validation and the applicability of referencing conventions within fact-based modeling. SINF workshop. IEEE/ACM  16th international conference on model driven engineering languages and systems (Models 2013). Miami, Florida, U.S.A.</t>
  </si>
  <si>
    <t>Schema_for_Geologic_Surface</t>
  </si>
  <si>
    <t>see my comemnts. The model has explanaotirly notes.</t>
  </si>
  <si>
    <t>Schema for Geologic Surface by Fred the OysteriThe source code of this SVG is valid.This vector graphics image was created with Adobe Illustrator. - Geologic Concept Modeling. Licensed under Public domain via Wikimedia Commons - https://commons.wikimedia.org/wiki/File:Schema_for_Geologic_Surface.svg#mediaviewer/File:Schema_for_Geologic_Surface.svg. Stephen M. Richard (1999). Geologic Concept Modeling. U.S. Geological Survey Open-File Report 99-386.</t>
  </si>
  <si>
    <t>Contract.JPG</t>
  </si>
  <si>
    <t>done with DOGMA, which implements only a subset of ORM</t>
  </si>
  <si>
    <t>contract section of customer complaint onto http://www.jarrar.info/CContology/Contract.htm</t>
  </si>
  <si>
    <t>CompanyDirectorEmployee.png</t>
  </si>
  <si>
    <t>http://dataconstellation.com/ActiveFacts/examples/intro.html</t>
  </si>
  <si>
    <t>6-24-2009 ORM Model.png</t>
  </si>
  <si>
    <t>stackoverflow forecast model http://stackoverflow.hewgill.com/questions/103/995/8.html</t>
  </si>
  <si>
    <t>480xNxbig-1.png.pagespeed.ic.ztXjbUQU_B.png</t>
  </si>
  <si>
    <t>there are too many Nr singleIDs in the diagram</t>
  </si>
  <si>
    <t>on his main page at http://www.inf.unibz.it/~mosca/, not in the paper that the figure links to.</t>
  </si>
  <si>
    <t>orm_pic2.png</t>
  </si>
  <si>
    <t>http://www.orm.net/overview.html</t>
  </si>
  <si>
    <t>campbellAbs</t>
  </si>
  <si>
    <t>4 textual constraints</t>
  </si>
  <si>
    <t>Campbell, L.J., Halpin, T.A. and Proper, H.A.: Conceptual Schemas with Abstractions: Making flat conceptual schemas more comprehensible. Data &amp; Knowledge Engineering, (1996) 20(1): 39-85</t>
  </si>
  <si>
    <t>McGillORM09p709</t>
  </si>
  <si>
    <t>one model note and one derived</t>
  </si>
  <si>
    <t>McGill, Stirewalt, and Dillon. Automated test input generation fpr spftwre. ORM09.</t>
  </si>
  <si>
    <t>PipraniORM09p651</t>
  </si>
  <si>
    <t>seems quite incomplete model</t>
  </si>
  <si>
    <t>B Piprani. A model for semantic equivalence discovery for harmonizing master data. ORM09</t>
  </si>
  <si>
    <t>OverbeekORM2007-orm</t>
  </si>
  <si>
    <t>I'm not sure about the ring constraint, there's some od encircled cross and plus next to a facttype, and an unconnected external mandatory</t>
  </si>
  <si>
    <t>S.J. Overbeek1, P. van Bommel2, H.A. (Erik) Proper2, and D.B.B. Rijsenbrij2. Matching Cognitive Characteristics of Actors
and Tasks. R. Meersman and Z. Tari et al. (Eds.): OTM 2007, Part I, LNCS 4803, pp. 371–380, 2007.S.J. Overbeek1, P. van Bommel2, H.A. (Erik) Proper2, and D.B.B. Rijsenbrij2. Matching Cognitive Characteristics of Actors
and Tasks. R. Meersman and Z. Tari et al. (Eds.): OTM 2007, Part I, LNCS 4803, pp. 371–380, 2007.</t>
  </si>
  <si>
    <t>BollenEMMSAD07-2</t>
  </si>
  <si>
    <t>BollenEMMSAD07-1</t>
  </si>
  <si>
    <t>one derivation rule</t>
  </si>
  <si>
    <t>th2.jpg</t>
  </si>
  <si>
    <t>bit of a dull thingie</t>
  </si>
  <si>
    <t>ABM.png</t>
  </si>
  <si>
    <t>wrong to specifiy new ID on subtype</t>
  </si>
  <si>
    <t>Data-Flow-Diagram-Symbols-DFD-software.png</t>
  </si>
  <si>
    <t>not an ORM model unop inspection</t>
  </si>
  <si>
    <t>ma03093a.gif</t>
  </si>
  <si>
    <t>some odd colouring in the picture, and text on the left-hadn side</t>
  </si>
  <si>
    <t>IC12317.gif</t>
  </si>
  <si>
    <t>definitely an incompelte model</t>
  </si>
  <si>
    <t>prattlerORM.gif</t>
  </si>
  <si>
    <t>IC40685.gif</t>
  </si>
  <si>
    <t>5 textual constraints</t>
  </si>
  <si>
    <t>040107_1013_ObjectRoleM1.jpg</t>
  </si>
  <si>
    <t>there's a P for primary but it's not</t>
  </si>
  <si>
    <t>IC108687.png</t>
  </si>
  <si>
    <t>is the same one as the previous one, even almost same layout</t>
  </si>
  <si>
    <t>image001.gif</t>
  </si>
  <si>
    <t>either some Ots tshoutbe have been VTs, or should have been given IDs</t>
  </si>
  <si>
    <t>ch05fig02.jpg</t>
  </si>
  <si>
    <t>HalpinORMchapter</t>
  </si>
  <si>
    <t>textual constraints 3, partially derived 1, definition 1</t>
  </si>
  <si>
    <t>T. Halpin. Object-Role Modeling (ORM/NIAM). Springer</t>
  </si>
  <si>
    <t>ER/EER</t>
  </si>
  <si>
    <t>ERmodelROMULUS (MEDI13)</t>
  </si>
  <si>
    <t>Khan, Z., Keet, C.M. The foundational ontology library ROMULUS. {\em 3rd International Conference on Model \&amp; Data Engineering (MEDI'13)}. September 25-27, 2013, Amantea, Calabria, Italy. A. Cuzzocrea and S. Maabout (Eds.). Springer Lecture Notes in Computer Science LNCS {\bf 8216}, 200-211.</t>
  </si>
  <si>
    <t>mylopoulosExTrentoCourse</t>
  </si>
  <si>
    <t>one ET with two IDs</t>
  </si>
  <si>
    <t>CM course slides</t>
  </si>
  <si>
    <t>modernDBmgmt10thedPVC</t>
  </si>
  <si>
    <t>one of the association is to self, how to count the oud-modeld assoc entity types?</t>
  </si>
  <si>
    <t>J. A. Hoffer, V. Ramesh, H. Topi, Modern Database Management, Pearson Education, 10th edition, 2011.</t>
  </si>
  <si>
    <t>modernDBmgmt10thedSWvendor</t>
  </si>
  <si>
    <t>fig8.7</t>
  </si>
  <si>
    <t>a multivalued att is also comound, which is odd.</t>
  </si>
  <si>
    <t>R. Elmasri, S. B. Navathe, Database systems: models, languages, design, and applicationon programming, Pearson Education, 6th edition, 2011.</t>
  </si>
  <si>
    <t>startERD11s</t>
  </si>
  <si>
    <t>notes, 2</t>
  </si>
  <si>
    <t>web. ?? R. Elmasri, S. B. Navathe, Database systems: models, languages, design, and applicationon programming, Pearson Education, 6th edition, 2011.</t>
  </si>
  <si>
    <t>fig7.2</t>
  </si>
  <si>
    <t>really 1 compund and 1 multivalued, one derived attribute, one to self</t>
  </si>
  <si>
    <t>Answer_421</t>
  </si>
  <si>
    <t>entity-relationship-diagram</t>
  </si>
  <si>
    <t>derived attribute 1</t>
  </si>
  <si>
    <t>mortgage</t>
  </si>
  <si>
    <t>twi relationships to self</t>
  </si>
  <si>
    <t>C. Batini, G.Longobardi, S.Fomasiero. An Experience of Integration of Conceptual Schemas
in the Italian Public Administration. (Ermgmt.pdf)C. Batini, G.Longobardi, S.Fomasiero. An Experience of Integration of Conceptual Schemas
in the Italian Public Administration. (Ermgmt.pdf)</t>
  </si>
  <si>
    <t>talheimEDS09</t>
  </si>
  <si>
    <r>
      <t xml:space="preserve">"A cluster type is represented by a diamond, is labeled by the disjoint union sign, and has directed arcs from the diamond to its component types. Alternatively, the disjoint union representation </t>
    </r>
    <r>
      <rPr>
        <sz val="10"/>
        <rFont val="Menlo Bold"/>
        <family val="0"/>
      </rPr>
      <t>⊕</t>
    </r>
    <r>
      <rPr>
        <sz val="10"/>
        <rFont val="Verdana"/>
        <family val="2"/>
      </rPr>
      <t xml:space="preserve"> is attached to the relationship type that uses the cluster type. In this case directed arcs associate the </t>
    </r>
    <r>
      <rPr>
        <sz val="10"/>
        <rFont val="Menlo Bold"/>
        <family val="0"/>
      </rPr>
      <t>⊕</t>
    </r>
    <r>
      <rPr>
        <sz val="10"/>
        <rFont val="Verdana"/>
        <family val="2"/>
      </rPr>
      <t xml:space="preserve"> sign with component types. An arc may be annotated with a label" that plus sign is not part of EER, imho, and the whole figure is gabled. I've tried my best to enumerate, but might be wrong (why did this thing make it into teh encyclopedia as EER example??).I ignored teh cluster thing in counting"A cluster type is represented by a diamond, is labeled by the disjoint union sign, and has directed arcs from the diamond to its component types. Alternatively, the disjoint union representation </t>
    </r>
    <r>
      <rPr>
        <sz val="10"/>
        <rFont val="Menlo Bold"/>
        <family val="0"/>
      </rPr>
      <t>⊕</t>
    </r>
    <r>
      <rPr>
        <sz val="10"/>
        <rFont val="Verdana"/>
        <family val="2"/>
      </rPr>
      <t xml:space="preserve"> is attached to the relationship type that uses the cluster type. In this case directed arcs associate the </t>
    </r>
    <r>
      <rPr>
        <sz val="10"/>
        <rFont val="Menlo Bold"/>
        <family val="0"/>
      </rPr>
      <t>⊕</t>
    </r>
    <r>
      <rPr>
        <sz val="10"/>
        <rFont val="Verdana"/>
        <family val="2"/>
      </rPr>
      <t xml:space="preserve"> sign with component types. An arc may be annotated with a label" that plus sign is not part of EER, imho, and the whole figure is gabled. I've tried my best to enumerate, but might be wrong (why did this thing make it into teh encyclopedia as EER example??).I ignored teh cluster thing in counting</t>
    </r>
  </si>
  <si>
    <t>Talheim, B. Encyclopedia of Database Systems. Springer. 1083-1091</t>
  </si>
  <si>
    <t>songchenEDS09</t>
  </si>
  <si>
    <t>relation to self</t>
  </si>
  <si>
    <t>Song and chen. Encyclopedia of Database Systems. Springer. 1003-1009</t>
  </si>
  <si>
    <t>450px-ER_Diagram_MMORPG.png</t>
  </si>
  <si>
    <t>a yellow dashed oval that I don't know what it is. Afaik, derived att</t>
  </si>
  <si>
    <t>http://en.wikipedia.org/wiki/Entity%E2%80%93relationship_model</t>
  </si>
  <si>
    <t>MachineSupplierCompany_ER_Diagram.jpg</t>
  </si>
  <si>
    <t>via google images http://triunfandostereo.org/tag/er-diagram-for-university-management-system</t>
  </si>
  <si>
    <t>ERdiagrampathCase.jpg</t>
  </si>
  <si>
    <t>I don't know the difference between the yellow rectangle and green roundtangle. The green ones seem to be plain classes to me, one to self</t>
  </si>
  <si>
    <t>http://nashua.case.edu/PathwaysWeb/DataModel.aspx</t>
  </si>
  <si>
    <t>MatthewMiller_ER_Diagram_HW.gif</t>
  </si>
  <si>
    <t>via google images http://triunfandostereo.org/tag/er-diagram-on-hostel-managwnent</t>
  </si>
  <si>
    <t>asp-net-membership-er-diagram.jpg</t>
  </si>
  <si>
    <t>not sure on the diff between plain and bold attributes</t>
  </si>
  <si>
    <t>http://leonardwoody.com/2010/06/02/asp-net-membership-entity-relatioship-diagram/</t>
  </si>
  <si>
    <t>ER_no_2big.png</t>
  </si>
  <si>
    <t>there's an error on Bill that doesn't have a real dashed-underline weeak ID, and Rooms misses ID</t>
  </si>
  <si>
    <t>http://www.mediaspins.com/2013/04/25/cs614-data-warehousing-assignment-1-solution-spring-april-2013/</t>
  </si>
  <si>
    <t>erd1.gif</t>
  </si>
  <si>
    <t>errors: relation between Historian and HistorianReview, repetition of attributes in subsumed Ets from parent ET</t>
  </si>
  <si>
    <t>http://groups.ischool.berkeley.edu/waypoint/erd.php</t>
  </si>
  <si>
    <t>TianER14-er</t>
  </si>
  <si>
    <t>4 relations to self, and imo, the 'id' identifier is artificial cop out</t>
  </si>
  <si>
    <t>Ye Tian, Guoray Cai: Modeling Claim-Making Process in Democratic Deliberation. ER14 458-465</t>
  </si>
  <si>
    <t>BritellER14-er</t>
  </si>
  <si>
    <t>strictly speaking, the model doesn't have identifiers (no underlined attributes or some such extras), but three have "id", so I took that as identifier, 3 to self</t>
  </si>
  <si>
    <t>Scott Britell, Lois M. L. Delcambre, Paolo Atzeni: Generic Data Manipulation in a Mixed Global/Local Conceptual Model. ER14. 246-259</t>
  </si>
  <si>
    <t>HuER14-er</t>
  </si>
  <si>
    <t>possible multi attribute adentifiers, and the Address ET is essential an objectified composite attribute</t>
  </si>
  <si>
    <t>Jie Hu, Liu Chen, Shuang Qiu, Mengchi Liu: A New Approach for N-ary Relationships in Object Databases. ER14, 209-222</t>
  </si>
  <si>
    <t>VirgilioER14-er</t>
  </si>
  <si>
    <t>Roberto De Virgilio, Antonio Maccioni, Riccardo Torlone: Model-Driven Design of Graph Databases. ER 172-185</t>
  </si>
  <si>
    <t>WangER14-er</t>
  </si>
  <si>
    <t>this is a rather incomplete model. It also has that odd encircled + (see ntoes row 69), one to self</t>
  </si>
  <si>
    <t>wda_ac06</t>
  </si>
  <si>
    <t>200791443256332421860574750005295.jpg</t>
  </si>
  <si>
    <t>dnd1996120204.gif</t>
  </si>
  <si>
    <t>the relationships were really hard to count, and the associative entity types are not properly indicated, but are there given constriants and IDs</t>
  </si>
  <si>
    <t>diag-godb-er.jpg</t>
  </si>
  <si>
    <t>discarded: relational model</t>
  </si>
  <si>
    <t>image001.jpg</t>
  </si>
  <si>
    <t>image004.jpg</t>
  </si>
  <si>
    <t xml:space="preserve">4 relationships have an attribute that is also an identifier, which is wrong, </t>
  </si>
  <si>
    <t>DBAGroupProjERD.png</t>
  </si>
  <si>
    <t>two dashed attributes: derived ones, 1 to self</t>
  </si>
  <si>
    <t>malli1.png</t>
  </si>
  <si>
    <t>1 relation ahs attribute with identifier, which is wrong</t>
  </si>
  <si>
    <t>er_order3.gif</t>
  </si>
  <si>
    <t>this is the first time that I see nested drawn for those relationships that have an attribute, so counted as nested. But that makes the overall counting for nested a bit tricky. Discuss that. 1 to self</t>
  </si>
  <si>
    <t>ggsd_ER_diagram.gif</t>
  </si>
  <si>
    <t>4KsMq</t>
  </si>
  <si>
    <t>total entities (minus the extra info counted)</t>
  </si>
  <si>
    <t>pct of total</t>
  </si>
  <si>
    <t>total UML</t>
  </si>
  <si>
    <t>pct of total UML</t>
  </si>
  <si>
    <t>total ORM</t>
  </si>
  <si>
    <t>pct of total ORM</t>
  </si>
  <si>
    <t>total ER/EER</t>
  </si>
  <si>
    <t>pct of total ER/EER</t>
  </si>
  <si>
    <t>avg UML</t>
  </si>
  <si>
    <t>avg ORM</t>
  </si>
  <si>
    <t>avg ER/EER</t>
  </si>
  <si>
    <t>aggregated avg</t>
  </si>
  <si>
    <t>median UML</t>
  </si>
  <si>
    <t>median ORM</t>
  </si>
  <si>
    <t>median ER/EER</t>
  </si>
  <si>
    <t>aggregated median</t>
  </si>
  <si>
    <t>pct present in UML model</t>
  </si>
  <si>
    <t>pct present in ORM model</t>
  </si>
  <si>
    <t>pct present in ER model</t>
  </si>
  <si>
    <t>aggregated pct present in model</t>
  </si>
  <si>
    <t>note that blue: &gt;=50%, orange: &lt;=20%</t>
  </si>
  <si>
    <t>total nr of entites and constraints</t>
  </si>
  <si>
    <t>percentage of total</t>
  </si>
  <si>
    <t>total roles</t>
  </si>
  <si>
    <t xml:space="preserve">appears in one </t>
  </si>
  <si>
    <t>pct named</t>
  </si>
  <si>
    <t>appears in two</t>
  </si>
  <si>
    <t>appears in all three</t>
  </si>
  <si>
    <t>attribute:class UML</t>
  </si>
  <si>
    <t>attribute:class ER/EER</t>
  </si>
  <si>
    <t>value type:object type ORM</t>
  </si>
  <si>
    <t>but there's one outlier</t>
  </si>
  <si>
    <t>combined</t>
  </si>
  <si>
    <t>binaries:n-aries UML</t>
  </si>
  <si>
    <t>total rel ORM</t>
  </si>
  <si>
    <t>binaries:n-aries ORM</t>
  </si>
  <si>
    <t>total rol orm</t>
  </si>
  <si>
    <t>binaries:n-aries ER/EER</t>
  </si>
  <si>
    <t>singleID:otherID UML</t>
  </si>
  <si>
    <t>N/A</t>
  </si>
  <si>
    <t>because there are no other identifiers</t>
  </si>
  <si>
    <t>singleID:otherID ORM</t>
  </si>
  <si>
    <t>singleID:otherID ER/EER</t>
  </si>
  <si>
    <t>plain assoc:aggregate</t>
  </si>
  <si>
    <t>pct aggregation of total in UML</t>
  </si>
  <si>
    <t>avg 'model size' (OTs+rels+isa+[att or VT])</t>
  </si>
  <si>
    <t>in ratio to overall entities (i.e., including constraints):</t>
  </si>
  <si>
    <t>the lower the value, the more constraints</t>
  </si>
  <si>
    <t>EER</t>
  </si>
  <si>
    <t>isa:classes UML</t>
  </si>
  <si>
    <t>isa:classes ORM</t>
  </si>
  <si>
    <t>isa:classes ER/EER</t>
  </si>
  <si>
    <t>relationship:class UML</t>
  </si>
  <si>
    <t>relationship:class ORM</t>
  </si>
  <si>
    <t>relationship:class ER/EER</t>
  </si>
  <si>
    <t>Object cardinality constraint:other constraint UML</t>
  </si>
  <si>
    <t>Object cardinality constraint:other constraint ORM</t>
  </si>
  <si>
    <t>Object cardinality constraint:other constraint ER/EER</t>
  </si>
  <si>
    <t>role named : relationship named UML</t>
  </si>
  <si>
    <t>role named : relationship named ORM</t>
  </si>
  <si>
    <t>role named : relationship named ER/EER</t>
  </si>
  <si>
    <t xml:space="preserve">pct ORM2 of all orm/2 models: </t>
  </si>
  <si>
    <t>only present/absent</t>
  </si>
  <si>
    <t>* or 0..*</t>
  </si>
  <si>
    <t>at most 1</t>
  </si>
  <si>
    <t>at least 1</t>
  </si>
  <si>
    <t>Exactly 1</t>
  </si>
  <si>
    <t>&gt;1 or &gt;=2 or &lt;5 etc</t>
  </si>
  <si>
    <t>cardinality with aggregation</t>
  </si>
  <si>
    <t>composite</t>
  </si>
  <si>
    <t>at most 1; exactly 1</t>
  </si>
  <si>
    <t>on shared and on composite; on composite</t>
  </si>
  <si>
    <t>at most 1, exactly 1</t>
  </si>
  <si>
    <t>shared</t>
  </si>
  <si>
    <t>undefined</t>
  </si>
  <si>
    <t>ambiguous which end the cardinality is</t>
  </si>
  <si>
    <t>none at all</t>
  </si>
  <si>
    <t>unreadable</t>
  </si>
  <si>
    <t>the at most 1 is on an attribute, though</t>
  </si>
  <si>
    <t>* or 0..* or spanning unique</t>
  </si>
  <si>
    <t>generally, the mandatory goes with a uniqueness, of spanning then couned as at least one</t>
  </si>
  <si>
    <t>no mandatory, no uniqueness</t>
  </si>
  <si>
    <t>wrong diaram</t>
  </si>
  <si>
    <t>general note on the ER models: free mixing and matching notation, not always clear</t>
  </si>
  <si>
    <t>none, just a hierarchy</t>
  </si>
  <si>
    <t>there are too much of them</t>
  </si>
  <si>
    <t>incomplete, it seems</t>
  </si>
  <si>
    <t>incomplete?</t>
  </si>
  <si>
    <t>n/a</t>
  </si>
  <si>
    <t>present</t>
  </si>
  <si>
    <t>irreflexive</t>
  </si>
  <si>
    <t>symmetric</t>
  </si>
  <si>
    <t>asym</t>
  </si>
  <si>
    <t>antisym</t>
  </si>
  <si>
    <t>trans</t>
  </si>
  <si>
    <t>acyc</t>
  </si>
  <si>
    <t>local refl.</t>
  </si>
  <si>
    <t>global refl.</t>
  </si>
  <si>
    <t>purely refl.</t>
  </si>
  <si>
    <t>intransitive</t>
  </si>
  <si>
    <t>dim. Vt</t>
  </si>
  <si>
    <t>Date(mdy)</t>
  </si>
  <si>
    <t>Temperature(degrees), Urinary Output (millilitres), Quantity (millilitres), Blood pressure (Pa)</t>
  </si>
  <si>
    <t>Date (CE:)</t>
  </si>
  <si>
    <t>Year(CE:)</t>
  </si>
  <si>
    <t>Greenwich Mean Time(hr), Area(sq.m)</t>
  </si>
  <si>
    <t>? picture unclear, check printout</t>
  </si>
  <si>
    <t>? really?</t>
  </si>
  <si>
    <t>Date(Datetime)</t>
  </si>
  <si>
    <t>Date(mdy), MoneyAmt(usd)</t>
  </si>
  <si>
    <t>meh, HalpinORMchapter and IC40685.gif are the same</t>
  </si>
  <si>
    <t>cross check:</t>
  </si>
  <si>
    <t>total</t>
  </si>
  <si>
    <t>ok</t>
  </si>
  <si>
    <t>att value constraint</t>
  </si>
  <si>
    <t>detail</t>
  </si>
  <si>
    <t>notes</t>
  </si>
  <si>
    <t>there's Date datatype twice</t>
  </si>
  <si>
    <t>User-defined data types</t>
  </si>
  <si>
    <t>date and some user-defined DT</t>
  </si>
  <si>
    <t>some user-defined</t>
  </si>
  <si>
    <t>two Date</t>
  </si>
  <si>
    <t>booleans set to false or true</t>
  </si>
  <si>
    <t>two booleans set, one parameterdirectionkind set to in</t>
  </si>
  <si>
    <t>two boleans to false, one lower to 0</t>
  </si>
  <si>
    <t>two booleans set to false, one productivity to 1.0</t>
  </si>
  <si>
    <t>one Date</t>
  </si>
  <si>
    <t>type: char = organic, inorganic</t>
  </si>
  <si>
    <t>one Date one time</t>
  </si>
  <si>
    <t>not even datatypes specified...</t>
  </si>
  <si>
    <t>several user-defined and time and date</t>
  </si>
  <si>
    <t>datatypes missing</t>
  </si>
</sst>
</file>

<file path=xl/styles.xml><?xml version="1.0" encoding="utf-8"?>
<styleSheet xmlns="http://schemas.openxmlformats.org/spreadsheetml/2006/main">
  <numFmts count="4">
    <numFmt numFmtId="164" formatCode="GENERAL"/>
    <numFmt numFmtId="165" formatCode="@"/>
    <numFmt numFmtId="166" formatCode="0.00"/>
    <numFmt numFmtId="167" formatCode="0.0"/>
  </numFmts>
  <fonts count="17">
    <font>
      <sz val="10"/>
      <name val="Arial"/>
      <family val="2"/>
    </font>
    <font>
      <sz val="10"/>
      <name val="Arial Unicode MS"/>
      <family val="2"/>
    </font>
    <font>
      <sz val="10"/>
      <color indexed="40"/>
      <name val="Arial Unicode MS"/>
      <family val="2"/>
    </font>
    <font>
      <sz val="10"/>
      <color indexed="52"/>
      <name val="Arial Unicode MS"/>
      <family val="2"/>
    </font>
    <font>
      <sz val="10"/>
      <color indexed="48"/>
      <name val="Arial Unicode MS"/>
      <family val="2"/>
    </font>
    <font>
      <sz val="10"/>
      <name val="Verdana"/>
      <family val="2"/>
    </font>
    <font>
      <b/>
      <sz val="10"/>
      <color indexed="11"/>
      <name val="Verdana"/>
      <family val="2"/>
    </font>
    <font>
      <b/>
      <sz val="10"/>
      <name val="Verdana"/>
      <family val="2"/>
    </font>
    <font>
      <b/>
      <sz val="10"/>
      <color indexed="9"/>
      <name val="Verdana"/>
      <family val="2"/>
    </font>
    <font>
      <b/>
      <sz val="9"/>
      <color indexed="8"/>
      <name val="Verdana"/>
      <family val="2"/>
    </font>
    <font>
      <sz val="9"/>
      <color indexed="8"/>
      <name val="Verdana"/>
      <family val="2"/>
    </font>
    <font>
      <b/>
      <sz val="11"/>
      <name val="Arial"/>
      <family val="2"/>
    </font>
    <font>
      <u val="single"/>
      <sz val="10"/>
      <color indexed="12"/>
      <name val="Verdana"/>
      <family val="2"/>
    </font>
    <font>
      <sz val="10"/>
      <name val="Menlo Bold"/>
      <family val="0"/>
    </font>
    <font>
      <i/>
      <sz val="10"/>
      <name val="Verdana"/>
      <family val="2"/>
    </font>
    <font>
      <sz val="13"/>
      <name val="Arial"/>
      <family val="2"/>
    </font>
    <font>
      <b/>
      <sz val="8"/>
      <name val="Arial"/>
      <family val="2"/>
    </font>
  </fonts>
  <fills count="5">
    <fill>
      <patternFill/>
    </fill>
    <fill>
      <patternFill patternType="gray125"/>
    </fill>
    <fill>
      <patternFill patternType="solid">
        <fgColor indexed="63"/>
        <bgColor indexed="64"/>
      </patternFill>
    </fill>
    <fill>
      <patternFill patternType="solid">
        <fgColor indexed="22"/>
        <bgColor indexed="64"/>
      </patternFill>
    </fill>
    <fill>
      <patternFill patternType="solid">
        <fgColor indexed="55"/>
        <bgColor indexed="64"/>
      </patternFill>
    </fill>
  </fills>
  <borders count="1">
    <border>
      <left/>
      <right/>
      <top/>
      <bottom/>
      <diagonal/>
    </border>
  </borders>
  <cellStyleXfs count="26">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12" fillId="0" borderId="0">
      <alignment/>
      <protection/>
    </xf>
    <xf numFmtId="164" fontId="1" fillId="0" borderId="0" applyNumberFormat="0" applyFill="0" applyBorder="0" applyAlignment="0" applyProtection="0"/>
    <xf numFmtId="164" fontId="2" fillId="0" borderId="0" applyNumberFormat="0" applyFill="0" applyBorder="0" applyAlignment="0" applyProtection="0"/>
    <xf numFmtId="164" fontId="3" fillId="0" borderId="0" applyNumberFormat="0" applyFill="0" applyBorder="0" applyAlignment="0" applyProtection="0"/>
    <xf numFmtId="164" fontId="4" fillId="0" borderId="0" applyNumberFormat="0" applyFill="0" applyBorder="0" applyAlignment="0" applyProtection="0"/>
    <xf numFmtId="164" fontId="5" fillId="0" borderId="0">
      <alignment/>
      <protection/>
    </xf>
  </cellStyleXfs>
  <cellXfs count="21">
    <xf numFmtId="164" fontId="0" fillId="0" borderId="0" xfId="0" applyAlignment="1">
      <alignment/>
    </xf>
    <xf numFmtId="164" fontId="5" fillId="0" borderId="0" xfId="25">
      <alignment/>
      <protection/>
    </xf>
    <xf numFmtId="164" fontId="5" fillId="0" borderId="0" xfId="25" applyAlignment="1">
      <alignment wrapText="1"/>
      <protection/>
    </xf>
    <xf numFmtId="164" fontId="6" fillId="0" borderId="0" xfId="25" applyFont="1">
      <alignment/>
      <protection/>
    </xf>
    <xf numFmtId="164" fontId="7" fillId="0" borderId="0" xfId="25" applyFont="1">
      <alignment/>
      <protection/>
    </xf>
    <xf numFmtId="164" fontId="7" fillId="0" borderId="0" xfId="25" applyFont="1" applyAlignment="1">
      <alignment wrapText="1"/>
      <protection/>
    </xf>
    <xf numFmtId="164" fontId="8" fillId="2" borderId="0" xfId="25" applyFont="1" applyFill="1" applyAlignment="1">
      <alignment wrapText="1"/>
      <protection/>
    </xf>
    <xf numFmtId="164" fontId="7" fillId="3" borderId="0" xfId="25" applyFont="1" applyFill="1" applyAlignment="1">
      <alignment wrapText="1"/>
      <protection/>
    </xf>
    <xf numFmtId="164" fontId="7" fillId="4" borderId="0" xfId="25" applyFont="1" applyFill="1" applyAlignment="1">
      <alignment wrapText="1"/>
      <protection/>
    </xf>
    <xf numFmtId="164" fontId="11" fillId="0" borderId="0" xfId="0" applyFont="1" applyFill="1" applyAlignment="1">
      <alignment wrapText="1"/>
    </xf>
    <xf numFmtId="164" fontId="12" fillId="0" borderId="0" xfId="20" applyNumberFormat="1" applyFont="1" applyFill="1" applyBorder="1" applyAlignment="1" applyProtection="1">
      <alignment/>
      <protection/>
    </xf>
    <xf numFmtId="164" fontId="5" fillId="0" borderId="0" xfId="25" applyFont="1" applyAlignment="1">
      <alignment wrapText="1"/>
      <protection/>
    </xf>
    <xf numFmtId="164" fontId="5" fillId="0" borderId="0" xfId="25" applyFont="1">
      <alignment/>
      <protection/>
    </xf>
    <xf numFmtId="165" fontId="5" fillId="0" borderId="0" xfId="25" applyNumberFormat="1" applyFont="1">
      <alignment/>
      <protection/>
    </xf>
    <xf numFmtId="166" fontId="5" fillId="0" borderId="0" xfId="25" applyNumberFormat="1">
      <alignment/>
      <protection/>
    </xf>
    <xf numFmtId="164" fontId="14" fillId="0" borderId="0" xfId="25" applyFont="1">
      <alignment/>
      <protection/>
    </xf>
    <xf numFmtId="166" fontId="14" fillId="0" borderId="0" xfId="25" applyNumberFormat="1" applyFont="1">
      <alignment/>
      <protection/>
    </xf>
    <xf numFmtId="167" fontId="5" fillId="0" borderId="0" xfId="25" applyNumberFormat="1">
      <alignment/>
      <protection/>
    </xf>
    <xf numFmtId="167" fontId="0" fillId="0" borderId="0" xfId="0" applyNumberFormat="1" applyAlignment="1">
      <alignment/>
    </xf>
    <xf numFmtId="164" fontId="15" fillId="0" borderId="0" xfId="25" applyFont="1">
      <alignment/>
      <protection/>
    </xf>
    <xf numFmtId="164" fontId="0" fillId="0" borderId="0" xfId="0" applyNumberFormat="1" applyAlignment="1">
      <alignment/>
    </xf>
  </cellXfs>
  <cellStyles count="12">
    <cellStyle name="Normal" xfId="0"/>
    <cellStyle name="Comma" xfId="15"/>
    <cellStyle name="Comma [0]" xfId="16"/>
    <cellStyle name="Currency" xfId="17"/>
    <cellStyle name="Currency [0]" xfId="18"/>
    <cellStyle name="Percent" xfId="19"/>
    <cellStyle name="Hyperlink" xfId="20"/>
    <cellStyle name="geq50 bluebold" xfId="21"/>
    <cellStyle name="geq50blueblod" xfId="22"/>
    <cellStyle name="leq 20 orange" xfId="23"/>
    <cellStyle name="Untitled1" xfId="24"/>
    <cellStyle name="Excel Built-in Normal" xfId="25"/>
  </cellStyles>
  <dxfs count="2">
    <dxf>
      <font>
        <b/>
        <i val="0"/>
        <color rgb="FF00CCFF"/>
      </font>
      <border/>
    </dxf>
    <dxf>
      <font>
        <b val="0"/>
        <color rgb="FFFF99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BFBF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6666FF"/>
      <rgbColor rgb="0033CCCC"/>
      <rgbColor rgb="0099CC00"/>
      <rgbColor rgb="00FFCC00"/>
      <rgbColor rgb="00FF9900"/>
      <rgbColor rgb="00FF6600"/>
      <rgbColor rgb="00666699"/>
      <rgbColor rgb="009F9FA0"/>
      <rgbColor rgb="00003366"/>
      <rgbColor rgb="00339966"/>
      <rgbColor rgb="00003300"/>
      <rgbColor rgb="00333300"/>
      <rgbColor rgb="00993300"/>
      <rgbColor rgb="00993366"/>
      <rgbColor rgb="00333399"/>
      <rgbColor rgb="003F3F4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pecialpapers.gsapubs.org/content/397/169/F5.expansion.html" TargetMode="External" /><Relationship Id="rId2" Type="http://schemas.openxmlformats.org/officeDocument/2006/relationships/comments" Target="../comments1.xml" /><Relationship Id="rId3"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X191"/>
  <sheetViews>
    <sheetView tabSelected="1" zoomScale="66" zoomScaleNormal="66" workbookViewId="0" topLeftCell="A1">
      <pane xSplit="2" ySplit="5" topLeftCell="C6" activePane="bottomRight" state="frozen"/>
      <selection pane="topLeft" activeCell="A1" sqref="A1"/>
      <selection pane="topRight" activeCell="C1" sqref="C1"/>
      <selection pane="bottomLeft" activeCell="A6" sqref="A6"/>
      <selection pane="bottomRight" activeCell="I1" sqref="I1"/>
    </sheetView>
  </sheetViews>
  <sheetFormatPr defaultColWidth="12.57421875" defaultRowHeight="12.75"/>
  <cols>
    <col min="1" max="1" width="13.00390625" style="1" customWidth="1"/>
    <col min="2" max="2" width="26.28125" style="1" customWidth="1"/>
    <col min="3" max="3" width="12.8515625" style="1" customWidth="1"/>
    <col min="4" max="4" width="12.140625" style="1" customWidth="1"/>
    <col min="5" max="5" width="12.00390625" style="1" customWidth="1"/>
    <col min="6" max="6" width="14.57421875" style="1" customWidth="1"/>
    <col min="7" max="7" width="8.421875" style="1" customWidth="1"/>
    <col min="8" max="9" width="12.57421875" style="1" customWidth="1"/>
    <col min="10" max="10" width="13.00390625" style="1" customWidth="1"/>
    <col min="11" max="11" width="12.8515625" style="1" customWidth="1"/>
    <col min="12" max="13" width="12.140625" style="1" customWidth="1"/>
    <col min="14" max="14" width="13.421875" style="1" customWidth="1"/>
    <col min="15" max="18" width="12.140625" style="1" customWidth="1"/>
    <col min="19" max="19" width="13.140625" style="1" customWidth="1"/>
    <col min="20" max="20" width="12.140625" style="1" customWidth="1"/>
    <col min="21" max="22" width="13.8515625" style="1" customWidth="1"/>
    <col min="23" max="23" width="13.57421875" style="1" customWidth="1"/>
    <col min="24" max="24" width="9.8515625" style="1" customWidth="1"/>
    <col min="25" max="26" width="12.140625" style="1" customWidth="1"/>
    <col min="27" max="27" width="11.28125" style="1" customWidth="1"/>
    <col min="28" max="28" width="13.57421875" style="1" customWidth="1"/>
    <col min="29" max="31" width="12.140625" style="1" customWidth="1"/>
    <col min="32" max="32" width="13.28125" style="1" customWidth="1"/>
    <col min="33" max="33" width="14.421875" style="1" customWidth="1"/>
    <col min="34" max="34" width="14.00390625" style="1" customWidth="1"/>
    <col min="35" max="35" width="13.57421875" style="1" customWidth="1"/>
    <col min="36" max="36" width="12.57421875" style="1" customWidth="1"/>
    <col min="37" max="37" width="12.140625" style="1" customWidth="1"/>
    <col min="38" max="38" width="14.421875" style="1" customWidth="1"/>
    <col min="39" max="39" width="8.8515625" style="1" customWidth="1"/>
    <col min="40" max="40" width="13.00390625" style="1" customWidth="1"/>
    <col min="41" max="41" width="8.7109375" style="1" customWidth="1"/>
    <col min="42" max="42" width="13.57421875" style="1" customWidth="1"/>
    <col min="43" max="43" width="12.140625" style="1" customWidth="1"/>
    <col min="44" max="44" width="13.7109375" style="1" customWidth="1"/>
    <col min="45" max="45" width="17.140625" style="1" customWidth="1"/>
    <col min="46" max="46" width="13.7109375" style="1" customWidth="1"/>
    <col min="47" max="47" width="18.421875" style="1" customWidth="1"/>
    <col min="48" max="48" width="59.8515625" style="2" customWidth="1"/>
    <col min="49" max="49" width="17.28125" style="1" customWidth="1"/>
    <col min="50" max="16384" width="12.140625" style="1" customWidth="1"/>
  </cols>
  <sheetData>
    <row r="1" spans="1:9" ht="12.75">
      <c r="A1" s="3" t="s">
        <v>0</v>
      </c>
      <c r="D1" s="4" t="s">
        <v>1</v>
      </c>
      <c r="I1" s="4"/>
    </row>
    <row r="2" spans="1:4" ht="12.75">
      <c r="A2" s="3"/>
      <c r="D2" s="4" t="s">
        <v>2</v>
      </c>
    </row>
    <row r="3" ht="12.75">
      <c r="A3" s="3"/>
    </row>
    <row r="4" spans="1:49" ht="12.75">
      <c r="A4" s="4" t="s">
        <v>3</v>
      </c>
      <c r="B4" s="4" t="s">
        <v>4</v>
      </c>
      <c r="C4" s="4" t="s">
        <v>5</v>
      </c>
      <c r="G4" s="4"/>
      <c r="AW4" s="4"/>
    </row>
    <row r="5" spans="1:49" s="2" customFormat="1" ht="90">
      <c r="A5" s="5"/>
      <c r="B5" s="5"/>
      <c r="C5" s="6" t="s">
        <v>6</v>
      </c>
      <c r="D5" s="7" t="s">
        <v>7</v>
      </c>
      <c r="E5" s="7" t="s">
        <v>8</v>
      </c>
      <c r="F5" s="8" t="s">
        <v>9</v>
      </c>
      <c r="G5" s="6" t="s">
        <v>10</v>
      </c>
      <c r="H5" s="6" t="s">
        <v>11</v>
      </c>
      <c r="I5" s="6" t="s">
        <v>12</v>
      </c>
      <c r="J5" s="6" t="s">
        <v>13</v>
      </c>
      <c r="K5" s="6" t="s">
        <v>14</v>
      </c>
      <c r="L5" s="7" t="s">
        <v>15</v>
      </c>
      <c r="M5" s="7" t="s">
        <v>16</v>
      </c>
      <c r="N5" s="5" t="s">
        <v>17</v>
      </c>
      <c r="O5" s="5" t="s">
        <v>18</v>
      </c>
      <c r="P5" s="8" t="s">
        <v>19</v>
      </c>
      <c r="Q5" s="6" t="s">
        <v>20</v>
      </c>
      <c r="R5" s="8" t="s">
        <v>21</v>
      </c>
      <c r="S5" s="7" t="s">
        <v>22</v>
      </c>
      <c r="T5" s="5" t="s">
        <v>23</v>
      </c>
      <c r="U5" s="6" t="s">
        <v>24</v>
      </c>
      <c r="V5" s="6" t="s">
        <v>25</v>
      </c>
      <c r="W5" s="6" t="s">
        <v>26</v>
      </c>
      <c r="X5" s="8" t="s">
        <v>27</v>
      </c>
      <c r="Y5" s="7" t="s">
        <v>28</v>
      </c>
      <c r="Z5" s="7" t="s">
        <v>29</v>
      </c>
      <c r="AA5" s="7" t="s">
        <v>30</v>
      </c>
      <c r="AB5" s="7" t="s">
        <v>31</v>
      </c>
      <c r="AC5" s="5" t="s">
        <v>32</v>
      </c>
      <c r="AD5" s="7" t="s">
        <v>33</v>
      </c>
      <c r="AE5" s="7" t="s">
        <v>34</v>
      </c>
      <c r="AF5" s="6" t="s">
        <v>35</v>
      </c>
      <c r="AG5" s="7" t="s">
        <v>36</v>
      </c>
      <c r="AH5" s="7" t="s">
        <v>37</v>
      </c>
      <c r="AI5" s="7" t="s">
        <v>38</v>
      </c>
      <c r="AJ5" s="5" t="s">
        <v>39</v>
      </c>
      <c r="AK5" s="6" t="s">
        <v>40</v>
      </c>
      <c r="AL5" s="6" t="s">
        <v>41</v>
      </c>
      <c r="AM5" s="7" t="s">
        <v>42</v>
      </c>
      <c r="AN5" s="7" t="s">
        <v>43</v>
      </c>
      <c r="AO5" s="6" t="s">
        <v>44</v>
      </c>
      <c r="AP5" s="7" t="s">
        <v>45</v>
      </c>
      <c r="AQ5" s="7" t="s">
        <v>46</v>
      </c>
      <c r="AR5" s="7" t="s">
        <v>47</v>
      </c>
      <c r="AS5" s="9" t="s">
        <v>48</v>
      </c>
      <c r="AT5" s="7" t="s">
        <v>49</v>
      </c>
      <c r="AU5" s="7" t="s">
        <v>50</v>
      </c>
      <c r="AV5" s="5" t="s">
        <v>51</v>
      </c>
      <c r="AW5" s="5" t="s">
        <v>52</v>
      </c>
    </row>
    <row r="6" ht="12.75">
      <c r="A6" s="4" t="s">
        <v>53</v>
      </c>
    </row>
    <row r="7" spans="1:49" ht="12.75">
      <c r="A7" s="4"/>
      <c r="B7" s="1" t="s">
        <v>54</v>
      </c>
      <c r="C7" s="1">
        <v>8</v>
      </c>
      <c r="H7" s="1">
        <v>9</v>
      </c>
      <c r="I7" s="1">
        <v>0</v>
      </c>
      <c r="J7" s="1">
        <v>0</v>
      </c>
      <c r="K7" s="1">
        <v>0</v>
      </c>
      <c r="L7" s="1">
        <v>0</v>
      </c>
      <c r="M7" s="1">
        <v>2</v>
      </c>
      <c r="N7" s="1">
        <v>0</v>
      </c>
      <c r="O7" s="1">
        <v>14</v>
      </c>
      <c r="P7" s="1">
        <v>0</v>
      </c>
      <c r="Q7" s="1">
        <v>14</v>
      </c>
      <c r="R7" s="1">
        <v>0</v>
      </c>
      <c r="U7" s="1">
        <v>0</v>
      </c>
      <c r="V7" s="1">
        <v>0</v>
      </c>
      <c r="W7" s="1">
        <v>0</v>
      </c>
      <c r="X7" s="1">
        <v>9</v>
      </c>
      <c r="AC7" s="1">
        <v>0</v>
      </c>
      <c r="AF7" s="1">
        <v>0</v>
      </c>
      <c r="AK7" s="1">
        <v>0</v>
      </c>
      <c r="AL7" s="1">
        <v>0</v>
      </c>
      <c r="AU7">
        <v>0</v>
      </c>
      <c r="AV7" s="2" t="s">
        <v>55</v>
      </c>
      <c r="AW7" s="1" t="s">
        <v>56</v>
      </c>
    </row>
    <row r="8" spans="1:49" ht="12.75">
      <c r="A8" s="4"/>
      <c r="B8" s="1" t="s">
        <v>57</v>
      </c>
      <c r="C8" s="1">
        <v>12</v>
      </c>
      <c r="H8" s="1">
        <v>3</v>
      </c>
      <c r="I8" s="1">
        <v>0</v>
      </c>
      <c r="J8" s="1">
        <v>0</v>
      </c>
      <c r="K8" s="1">
        <v>0</v>
      </c>
      <c r="L8" s="1">
        <v>0</v>
      </c>
      <c r="M8" s="1">
        <v>2</v>
      </c>
      <c r="N8" s="1">
        <v>0</v>
      </c>
      <c r="O8" s="1">
        <v>6</v>
      </c>
      <c r="P8" s="1">
        <v>0</v>
      </c>
      <c r="Q8" s="1">
        <v>6</v>
      </c>
      <c r="R8" s="1">
        <v>0</v>
      </c>
      <c r="U8" s="1">
        <v>6</v>
      </c>
      <c r="V8" s="1">
        <v>0</v>
      </c>
      <c r="W8" s="1">
        <v>0</v>
      </c>
      <c r="X8" s="1">
        <v>22</v>
      </c>
      <c r="AC8" s="1">
        <v>0</v>
      </c>
      <c r="AF8" s="1">
        <v>0</v>
      </c>
      <c r="AK8" s="1">
        <v>0</v>
      </c>
      <c r="AL8" s="1">
        <v>0</v>
      </c>
      <c r="AU8">
        <v>0</v>
      </c>
      <c r="AV8" s="2" t="s">
        <v>58</v>
      </c>
      <c r="AW8" s="1" t="s">
        <v>56</v>
      </c>
    </row>
    <row r="9" spans="1:49" ht="12.75">
      <c r="A9" s="4"/>
      <c r="B9" s="1" t="s">
        <v>59</v>
      </c>
      <c r="C9" s="1">
        <v>4</v>
      </c>
      <c r="H9" s="1">
        <v>6</v>
      </c>
      <c r="I9" s="1">
        <v>0</v>
      </c>
      <c r="J9" s="1">
        <v>0</v>
      </c>
      <c r="K9" s="1">
        <v>0</v>
      </c>
      <c r="L9" s="1">
        <v>3</v>
      </c>
      <c r="M9" s="1">
        <v>3</v>
      </c>
      <c r="N9" s="1">
        <v>0</v>
      </c>
      <c r="O9" s="1">
        <v>12</v>
      </c>
      <c r="P9" s="1">
        <v>0</v>
      </c>
      <c r="Q9" s="1">
        <v>12</v>
      </c>
      <c r="R9" s="1">
        <v>4</v>
      </c>
      <c r="U9" s="1">
        <v>0</v>
      </c>
      <c r="V9" s="1">
        <v>0</v>
      </c>
      <c r="W9" s="1">
        <v>0</v>
      </c>
      <c r="X9" s="1">
        <v>18</v>
      </c>
      <c r="AC9" s="1">
        <v>0</v>
      </c>
      <c r="AF9" s="1">
        <v>0</v>
      </c>
      <c r="AK9" s="1">
        <v>0</v>
      </c>
      <c r="AL9" s="1">
        <v>0</v>
      </c>
      <c r="AU9">
        <v>0</v>
      </c>
      <c r="AV9" s="2" t="s">
        <v>60</v>
      </c>
      <c r="AW9" s="1" t="s">
        <v>56</v>
      </c>
    </row>
    <row r="10" spans="1:49" ht="12.75">
      <c r="A10" s="4"/>
      <c r="B10" s="1" t="s">
        <v>61</v>
      </c>
      <c r="C10" s="1">
        <v>8</v>
      </c>
      <c r="H10" s="1">
        <v>6</v>
      </c>
      <c r="I10" s="1">
        <v>0</v>
      </c>
      <c r="J10" s="1">
        <v>0</v>
      </c>
      <c r="K10" s="1">
        <v>0</v>
      </c>
      <c r="L10" s="1">
        <v>5</v>
      </c>
      <c r="M10" s="1">
        <v>0</v>
      </c>
      <c r="N10" s="1">
        <v>0</v>
      </c>
      <c r="O10" s="1">
        <v>12</v>
      </c>
      <c r="P10" s="1">
        <v>0</v>
      </c>
      <c r="Q10" s="1">
        <v>12</v>
      </c>
      <c r="R10" s="1">
        <v>0</v>
      </c>
      <c r="U10" s="1">
        <v>1</v>
      </c>
      <c r="V10" s="1">
        <v>0</v>
      </c>
      <c r="W10" s="1">
        <v>0</v>
      </c>
      <c r="X10" s="1">
        <v>23</v>
      </c>
      <c r="AC10" s="1">
        <v>0</v>
      </c>
      <c r="AF10" s="1">
        <v>0</v>
      </c>
      <c r="AK10" s="1">
        <v>0</v>
      </c>
      <c r="AL10" s="1">
        <v>0</v>
      </c>
      <c r="AU10">
        <v>0</v>
      </c>
      <c r="AW10" s="1" t="s">
        <v>56</v>
      </c>
    </row>
    <row r="11" spans="1:49" ht="12.75">
      <c r="A11" s="4"/>
      <c r="B11" s="1" t="s">
        <v>62</v>
      </c>
      <c r="C11" s="1">
        <v>4</v>
      </c>
      <c r="H11" s="1">
        <v>4</v>
      </c>
      <c r="I11" s="1">
        <v>0</v>
      </c>
      <c r="J11" s="1">
        <v>0</v>
      </c>
      <c r="K11" s="1">
        <v>0</v>
      </c>
      <c r="L11" s="1">
        <v>0</v>
      </c>
      <c r="M11" s="1">
        <v>0</v>
      </c>
      <c r="N11" s="1">
        <v>0</v>
      </c>
      <c r="O11" s="1">
        <v>8</v>
      </c>
      <c r="P11" s="1">
        <v>0</v>
      </c>
      <c r="Q11" s="1">
        <v>8</v>
      </c>
      <c r="R11" s="1">
        <v>0</v>
      </c>
      <c r="U11" s="1">
        <v>0</v>
      </c>
      <c r="V11" s="1">
        <v>0</v>
      </c>
      <c r="W11" s="1">
        <v>0</v>
      </c>
      <c r="X11" s="1">
        <v>10</v>
      </c>
      <c r="AC11" s="1">
        <v>0</v>
      </c>
      <c r="AF11" s="1">
        <v>0</v>
      </c>
      <c r="AK11" s="1">
        <v>0</v>
      </c>
      <c r="AL11" s="1">
        <v>0</v>
      </c>
      <c r="AU11">
        <v>0</v>
      </c>
      <c r="AW11" s="1" t="s">
        <v>56</v>
      </c>
    </row>
    <row r="12" spans="1:49" ht="12.75">
      <c r="A12" s="4"/>
      <c r="B12" s="1" t="s">
        <v>63</v>
      </c>
      <c r="C12" s="1">
        <v>17</v>
      </c>
      <c r="H12" s="1">
        <v>18</v>
      </c>
      <c r="I12" s="1">
        <v>0</v>
      </c>
      <c r="J12" s="1">
        <v>0</v>
      </c>
      <c r="K12" s="1">
        <v>0</v>
      </c>
      <c r="L12" s="1">
        <v>0</v>
      </c>
      <c r="M12" s="1">
        <v>0</v>
      </c>
      <c r="N12" s="1">
        <v>0</v>
      </c>
      <c r="O12" s="1">
        <v>36</v>
      </c>
      <c r="P12" s="1">
        <v>0</v>
      </c>
      <c r="Q12" s="1">
        <v>36</v>
      </c>
      <c r="R12" s="1">
        <v>5</v>
      </c>
      <c r="U12" s="1">
        <v>2</v>
      </c>
      <c r="V12" s="1">
        <v>0</v>
      </c>
      <c r="W12" s="1">
        <v>0</v>
      </c>
      <c r="X12" s="1">
        <v>49</v>
      </c>
      <c r="AC12" s="1">
        <v>0</v>
      </c>
      <c r="AF12" s="1">
        <v>0</v>
      </c>
      <c r="AK12" s="1">
        <v>0</v>
      </c>
      <c r="AL12" s="1">
        <v>0</v>
      </c>
      <c r="AU12">
        <v>0</v>
      </c>
      <c r="AV12" s="2" t="s">
        <v>64</v>
      </c>
      <c r="AW12" s="1" t="s">
        <v>56</v>
      </c>
    </row>
    <row r="13" spans="1:49" ht="12.75">
      <c r="A13" s="4"/>
      <c r="B13" s="1" t="s">
        <v>65</v>
      </c>
      <c r="C13" s="1">
        <v>7</v>
      </c>
      <c r="H13" s="1">
        <v>7</v>
      </c>
      <c r="I13" s="1">
        <v>0</v>
      </c>
      <c r="J13" s="1">
        <v>0</v>
      </c>
      <c r="K13" s="1">
        <v>0</v>
      </c>
      <c r="L13" s="1">
        <v>0</v>
      </c>
      <c r="M13" s="1">
        <v>6</v>
      </c>
      <c r="N13" s="1">
        <v>0</v>
      </c>
      <c r="O13" s="1">
        <v>14</v>
      </c>
      <c r="P13" s="1">
        <v>0</v>
      </c>
      <c r="Q13" s="1">
        <v>14</v>
      </c>
      <c r="R13" s="1">
        <v>0</v>
      </c>
      <c r="U13" s="1">
        <v>0</v>
      </c>
      <c r="V13" s="1">
        <v>0</v>
      </c>
      <c r="W13" s="1">
        <v>0</v>
      </c>
      <c r="X13" s="1">
        <v>14</v>
      </c>
      <c r="AC13" s="1">
        <v>0</v>
      </c>
      <c r="AF13" s="1">
        <v>0</v>
      </c>
      <c r="AK13" s="1">
        <v>0</v>
      </c>
      <c r="AL13" s="1">
        <v>0</v>
      </c>
      <c r="AU13">
        <v>0</v>
      </c>
      <c r="AW13" s="1" t="s">
        <v>56</v>
      </c>
    </row>
    <row r="14" spans="1:49" ht="12.75">
      <c r="A14" s="4"/>
      <c r="B14" s="1" t="s">
        <v>66</v>
      </c>
      <c r="C14" s="1">
        <v>9</v>
      </c>
      <c r="H14" s="1">
        <v>8</v>
      </c>
      <c r="I14" s="1">
        <v>0</v>
      </c>
      <c r="J14" s="1">
        <v>0</v>
      </c>
      <c r="K14" s="1">
        <v>0</v>
      </c>
      <c r="L14" s="1">
        <v>0</v>
      </c>
      <c r="M14" s="1">
        <v>0</v>
      </c>
      <c r="N14" s="1">
        <v>0</v>
      </c>
      <c r="O14" s="1">
        <v>16</v>
      </c>
      <c r="P14" s="1">
        <v>0</v>
      </c>
      <c r="Q14" s="1">
        <v>16</v>
      </c>
      <c r="R14" s="1">
        <v>0</v>
      </c>
      <c r="U14" s="1">
        <v>0</v>
      </c>
      <c r="V14" s="1">
        <v>0</v>
      </c>
      <c r="W14" s="1">
        <v>0</v>
      </c>
      <c r="X14" s="1">
        <v>33</v>
      </c>
      <c r="AC14" s="1">
        <v>0</v>
      </c>
      <c r="AF14" s="1">
        <v>0</v>
      </c>
      <c r="AK14" s="1">
        <v>0</v>
      </c>
      <c r="AL14" s="1">
        <v>0</v>
      </c>
      <c r="AU14">
        <v>0</v>
      </c>
      <c r="AW14" s="1" t="s">
        <v>56</v>
      </c>
    </row>
    <row r="15" spans="1:49" ht="12.75">
      <c r="A15" s="4"/>
      <c r="B15" s="1" t="s">
        <v>67</v>
      </c>
      <c r="C15" s="1">
        <v>9</v>
      </c>
      <c r="H15" s="1">
        <v>7</v>
      </c>
      <c r="I15" s="1">
        <v>0</v>
      </c>
      <c r="J15" s="1">
        <v>0</v>
      </c>
      <c r="K15" s="1">
        <v>0</v>
      </c>
      <c r="L15" s="1">
        <v>0</v>
      </c>
      <c r="M15" s="1">
        <v>1</v>
      </c>
      <c r="N15" s="1">
        <v>0</v>
      </c>
      <c r="O15" s="1">
        <v>14</v>
      </c>
      <c r="P15" s="1">
        <v>0</v>
      </c>
      <c r="Q15" s="1">
        <v>14</v>
      </c>
      <c r="R15" s="1">
        <v>0</v>
      </c>
      <c r="U15" s="1">
        <v>2</v>
      </c>
      <c r="V15" s="1">
        <v>0</v>
      </c>
      <c r="W15" s="1">
        <v>0</v>
      </c>
      <c r="X15" s="1">
        <v>19</v>
      </c>
      <c r="AC15" s="1">
        <v>0</v>
      </c>
      <c r="AF15" s="1">
        <v>0</v>
      </c>
      <c r="AK15" s="1">
        <v>0</v>
      </c>
      <c r="AL15" s="1">
        <v>0</v>
      </c>
      <c r="AU15">
        <v>0</v>
      </c>
      <c r="AV15" s="2" t="s">
        <v>68</v>
      </c>
      <c r="AW15" s="1" t="s">
        <v>56</v>
      </c>
    </row>
    <row r="16" spans="1:49" ht="12.75">
      <c r="A16" s="4"/>
      <c r="B16" s="1" t="s">
        <v>69</v>
      </c>
      <c r="C16" s="1">
        <v>11</v>
      </c>
      <c r="H16" s="1">
        <v>8</v>
      </c>
      <c r="I16" s="1">
        <v>0</v>
      </c>
      <c r="J16" s="1">
        <v>0</v>
      </c>
      <c r="K16" s="1">
        <v>0</v>
      </c>
      <c r="L16" s="1">
        <v>0</v>
      </c>
      <c r="M16" s="1">
        <v>1</v>
      </c>
      <c r="N16" s="1">
        <v>0</v>
      </c>
      <c r="O16" s="1">
        <v>18</v>
      </c>
      <c r="P16" s="1">
        <v>0</v>
      </c>
      <c r="Q16" s="1">
        <v>18</v>
      </c>
      <c r="R16" s="1">
        <v>1</v>
      </c>
      <c r="U16" s="1">
        <v>8</v>
      </c>
      <c r="V16" s="1">
        <v>0</v>
      </c>
      <c r="W16" s="1">
        <v>12</v>
      </c>
      <c r="X16" s="1">
        <v>5</v>
      </c>
      <c r="AC16" s="1">
        <v>0</v>
      </c>
      <c r="AF16" s="1">
        <v>0</v>
      </c>
      <c r="AK16" s="1">
        <v>0</v>
      </c>
      <c r="AL16" s="1">
        <v>5</v>
      </c>
      <c r="AU16">
        <v>5</v>
      </c>
      <c r="AV16" s="2" t="s">
        <v>70</v>
      </c>
      <c r="AW16" s="1" t="s">
        <v>71</v>
      </c>
    </row>
    <row r="17" spans="1:49" ht="12.75">
      <c r="A17" s="4"/>
      <c r="B17" s="1" t="s">
        <v>72</v>
      </c>
      <c r="C17" s="1">
        <v>15</v>
      </c>
      <c r="H17" s="1">
        <v>3</v>
      </c>
      <c r="I17" s="1">
        <v>0</v>
      </c>
      <c r="J17" s="1">
        <v>0</v>
      </c>
      <c r="K17" s="1">
        <v>0</v>
      </c>
      <c r="L17" s="1">
        <v>0</v>
      </c>
      <c r="M17" s="1">
        <v>2</v>
      </c>
      <c r="N17" s="1">
        <v>0</v>
      </c>
      <c r="O17" s="1">
        <v>10</v>
      </c>
      <c r="P17" s="1">
        <v>0</v>
      </c>
      <c r="Q17" s="1">
        <v>10</v>
      </c>
      <c r="R17" s="1">
        <v>1</v>
      </c>
      <c r="U17" s="1">
        <v>11</v>
      </c>
      <c r="V17" s="1">
        <v>0</v>
      </c>
      <c r="W17" s="1">
        <v>3</v>
      </c>
      <c r="X17" s="1">
        <v>4</v>
      </c>
      <c r="AC17" s="1">
        <v>0</v>
      </c>
      <c r="AF17" s="1">
        <v>0</v>
      </c>
      <c r="AK17" s="1">
        <v>0</v>
      </c>
      <c r="AL17" s="1">
        <v>2</v>
      </c>
      <c r="AU17">
        <v>3</v>
      </c>
      <c r="AV17" s="2" t="s">
        <v>73</v>
      </c>
      <c r="AW17" s="1" t="s">
        <v>71</v>
      </c>
    </row>
    <row r="18" spans="1:49" ht="12.75">
      <c r="A18" s="4"/>
      <c r="B18" s="1" t="s">
        <v>74</v>
      </c>
      <c r="C18" s="1">
        <v>19</v>
      </c>
      <c r="H18" s="1">
        <v>4</v>
      </c>
      <c r="I18" s="1">
        <v>0</v>
      </c>
      <c r="J18" s="1">
        <v>0</v>
      </c>
      <c r="K18" s="1">
        <v>0</v>
      </c>
      <c r="L18" s="1">
        <v>0</v>
      </c>
      <c r="M18" s="1">
        <v>7</v>
      </c>
      <c r="N18" s="1">
        <v>0</v>
      </c>
      <c r="O18" s="1">
        <v>22</v>
      </c>
      <c r="P18" s="1">
        <v>0</v>
      </c>
      <c r="Q18" s="1">
        <v>22</v>
      </c>
      <c r="R18" s="1">
        <v>5</v>
      </c>
      <c r="U18" s="1">
        <v>9</v>
      </c>
      <c r="V18" s="1">
        <v>0</v>
      </c>
      <c r="W18" s="1">
        <v>13</v>
      </c>
      <c r="X18" s="1">
        <v>7</v>
      </c>
      <c r="AC18" s="1">
        <v>0</v>
      </c>
      <c r="AF18" s="1">
        <v>0</v>
      </c>
      <c r="AK18" s="1">
        <v>0</v>
      </c>
      <c r="AL18" s="1">
        <v>0</v>
      </c>
      <c r="AU18">
        <v>3</v>
      </c>
      <c r="AV18" s="2" t="s">
        <v>75</v>
      </c>
      <c r="AW18" s="1" t="s">
        <v>71</v>
      </c>
    </row>
    <row r="19" spans="1:49" ht="12.75">
      <c r="A19" s="4"/>
      <c r="B19" s="1" t="s">
        <v>76</v>
      </c>
      <c r="C19" s="1">
        <v>6</v>
      </c>
      <c r="H19" s="1">
        <v>2</v>
      </c>
      <c r="I19" s="1">
        <v>0</v>
      </c>
      <c r="J19" s="1">
        <v>0</v>
      </c>
      <c r="K19" s="1">
        <v>0</v>
      </c>
      <c r="L19" s="1">
        <v>1</v>
      </c>
      <c r="M19" s="1">
        <v>0</v>
      </c>
      <c r="N19" s="1">
        <v>2</v>
      </c>
      <c r="O19" s="1">
        <v>5</v>
      </c>
      <c r="P19" s="1">
        <v>0</v>
      </c>
      <c r="Q19" s="1">
        <v>6</v>
      </c>
      <c r="R19" s="1">
        <v>0</v>
      </c>
      <c r="U19" s="1">
        <v>3</v>
      </c>
      <c r="V19" s="1">
        <v>1</v>
      </c>
      <c r="W19" s="1">
        <v>0</v>
      </c>
      <c r="X19" s="1">
        <v>1</v>
      </c>
      <c r="AC19" s="1">
        <v>1</v>
      </c>
      <c r="AF19" s="1">
        <v>0</v>
      </c>
      <c r="AK19" s="1">
        <v>1</v>
      </c>
      <c r="AL19" s="1">
        <v>1</v>
      </c>
      <c r="AU19">
        <v>0</v>
      </c>
      <c r="AW19" s="1" t="s">
        <v>77</v>
      </c>
    </row>
    <row r="20" spans="1:49" ht="12.75">
      <c r="A20" s="4"/>
      <c r="B20" s="1" t="s">
        <v>78</v>
      </c>
      <c r="C20" s="1">
        <v>27</v>
      </c>
      <c r="H20" s="1">
        <v>11</v>
      </c>
      <c r="I20" s="1">
        <v>0</v>
      </c>
      <c r="J20" s="1">
        <v>0</v>
      </c>
      <c r="K20" s="1">
        <v>0</v>
      </c>
      <c r="L20" s="1">
        <v>0</v>
      </c>
      <c r="M20" s="1">
        <v>1</v>
      </c>
      <c r="N20" s="1">
        <v>10</v>
      </c>
      <c r="O20" s="1">
        <v>2</v>
      </c>
      <c r="P20" s="1">
        <v>0</v>
      </c>
      <c r="Q20" s="1">
        <v>11</v>
      </c>
      <c r="R20" s="1">
        <v>0</v>
      </c>
      <c r="U20" s="1">
        <v>26</v>
      </c>
      <c r="V20" s="1">
        <v>0</v>
      </c>
      <c r="W20" s="1">
        <v>0</v>
      </c>
      <c r="X20" s="1">
        <v>0</v>
      </c>
      <c r="AC20" s="1">
        <v>0</v>
      </c>
      <c r="AF20" s="1">
        <v>0</v>
      </c>
      <c r="AK20" s="1">
        <v>0</v>
      </c>
      <c r="AL20" s="1">
        <v>0</v>
      </c>
      <c r="AU20">
        <v>0</v>
      </c>
      <c r="AV20" s="2" t="s">
        <v>79</v>
      </c>
      <c r="AW20" s="1" t="s">
        <v>80</v>
      </c>
    </row>
    <row r="21" spans="1:49" ht="12.75">
      <c r="A21" s="4"/>
      <c r="B21" s="1" t="s">
        <v>81</v>
      </c>
      <c r="C21" s="1">
        <v>24</v>
      </c>
      <c r="H21" s="1">
        <v>5</v>
      </c>
      <c r="I21" s="1">
        <v>0</v>
      </c>
      <c r="J21" s="1">
        <v>0</v>
      </c>
      <c r="K21" s="1">
        <v>0</v>
      </c>
      <c r="L21" s="1">
        <v>0</v>
      </c>
      <c r="M21" s="1">
        <v>7</v>
      </c>
      <c r="N21" s="1">
        <v>0</v>
      </c>
      <c r="O21" s="1">
        <v>12</v>
      </c>
      <c r="P21" s="1">
        <v>0</v>
      </c>
      <c r="Q21" s="1">
        <v>5</v>
      </c>
      <c r="R21" s="1">
        <v>0</v>
      </c>
      <c r="U21" s="1">
        <v>20</v>
      </c>
      <c r="V21" s="1">
        <v>0</v>
      </c>
      <c r="W21" s="1">
        <v>0</v>
      </c>
      <c r="X21" s="1">
        <v>17</v>
      </c>
      <c r="AC21" s="1">
        <v>0</v>
      </c>
      <c r="AF21" s="1">
        <v>0</v>
      </c>
      <c r="AK21" s="1">
        <v>0</v>
      </c>
      <c r="AL21" s="1">
        <v>0</v>
      </c>
      <c r="AU21">
        <v>0</v>
      </c>
      <c r="AV21" s="2" t="s">
        <v>82</v>
      </c>
      <c r="AW21" s="1" t="s">
        <v>83</v>
      </c>
    </row>
    <row r="22" spans="2:49" ht="12.75">
      <c r="B22" s="1" t="s">
        <v>84</v>
      </c>
      <c r="C22" s="1">
        <v>9</v>
      </c>
      <c r="H22" s="1">
        <v>4</v>
      </c>
      <c r="I22" s="1">
        <v>1</v>
      </c>
      <c r="J22" s="1">
        <v>0</v>
      </c>
      <c r="K22" s="1">
        <v>0</v>
      </c>
      <c r="L22" s="1">
        <v>0</v>
      </c>
      <c r="M22" s="1">
        <v>2</v>
      </c>
      <c r="N22" s="1">
        <v>3</v>
      </c>
      <c r="O22" s="1">
        <v>10</v>
      </c>
      <c r="P22" s="1">
        <v>0</v>
      </c>
      <c r="Q22" s="1">
        <v>13</v>
      </c>
      <c r="R22" s="1">
        <v>0</v>
      </c>
      <c r="U22" s="1">
        <v>2</v>
      </c>
      <c r="V22" s="1">
        <v>0</v>
      </c>
      <c r="W22" s="1">
        <v>0</v>
      </c>
      <c r="X22" s="1">
        <v>0</v>
      </c>
      <c r="AC22" s="1">
        <v>0</v>
      </c>
      <c r="AF22" s="1">
        <v>0</v>
      </c>
      <c r="AK22" s="1">
        <v>0</v>
      </c>
      <c r="AL22" s="1">
        <v>0</v>
      </c>
      <c r="AU22">
        <v>0</v>
      </c>
      <c r="AW22" s="1" t="s">
        <v>85</v>
      </c>
    </row>
    <row r="23" spans="2:49" ht="12.75">
      <c r="B23" s="1" t="s">
        <v>86</v>
      </c>
      <c r="C23" s="1">
        <v>13</v>
      </c>
      <c r="H23" s="1">
        <v>14</v>
      </c>
      <c r="I23" s="1">
        <v>0</v>
      </c>
      <c r="J23" s="1">
        <v>0</v>
      </c>
      <c r="K23" s="1">
        <v>0</v>
      </c>
      <c r="L23" s="1">
        <v>0</v>
      </c>
      <c r="M23" s="1">
        <v>0</v>
      </c>
      <c r="N23" s="1">
        <v>0</v>
      </c>
      <c r="O23" s="1">
        <v>11</v>
      </c>
      <c r="P23" s="1">
        <v>0</v>
      </c>
      <c r="Q23" s="1">
        <v>15</v>
      </c>
      <c r="R23" s="1">
        <v>0</v>
      </c>
      <c r="U23" s="1">
        <v>0</v>
      </c>
      <c r="V23" s="1">
        <v>0</v>
      </c>
      <c r="W23" s="1">
        <v>0</v>
      </c>
      <c r="X23" s="1">
        <v>45</v>
      </c>
      <c r="AC23" s="1">
        <v>0</v>
      </c>
      <c r="AF23" s="1">
        <v>0</v>
      </c>
      <c r="AK23" s="1">
        <v>0</v>
      </c>
      <c r="AL23" s="1">
        <v>0</v>
      </c>
      <c r="AU23">
        <v>3</v>
      </c>
      <c r="AV23" s="2" t="s">
        <v>87</v>
      </c>
      <c r="AW23" s="1" t="s">
        <v>88</v>
      </c>
    </row>
    <row r="24" spans="2:49" ht="12.75">
      <c r="B24" s="1" t="s">
        <v>89</v>
      </c>
      <c r="C24" s="1">
        <v>37</v>
      </c>
      <c r="H24" s="1">
        <v>6</v>
      </c>
      <c r="I24" s="1">
        <v>0</v>
      </c>
      <c r="J24" s="1">
        <v>0</v>
      </c>
      <c r="K24" s="1">
        <v>0</v>
      </c>
      <c r="L24" s="1">
        <v>0</v>
      </c>
      <c r="M24" s="1">
        <v>4</v>
      </c>
      <c r="N24" s="1">
        <v>0</v>
      </c>
      <c r="O24" s="1">
        <v>0</v>
      </c>
      <c r="P24" s="1">
        <v>0</v>
      </c>
      <c r="Q24" s="1">
        <v>8</v>
      </c>
      <c r="R24" s="1">
        <v>0</v>
      </c>
      <c r="U24" s="1">
        <v>29</v>
      </c>
      <c r="V24" s="1">
        <v>0</v>
      </c>
      <c r="W24" s="1">
        <v>0</v>
      </c>
      <c r="X24" s="1">
        <v>19</v>
      </c>
      <c r="AC24" s="1">
        <v>0</v>
      </c>
      <c r="AF24" s="1">
        <v>0</v>
      </c>
      <c r="AK24" s="1">
        <v>0</v>
      </c>
      <c r="AL24" s="1">
        <v>0</v>
      </c>
      <c r="AU24">
        <v>0</v>
      </c>
      <c r="AV24" s="2" t="s">
        <v>90</v>
      </c>
      <c r="AW24" s="10" t="s">
        <v>91</v>
      </c>
    </row>
    <row r="25" spans="1:49" ht="12.75">
      <c r="A25" s="4"/>
      <c r="B25" s="1" t="s">
        <v>92</v>
      </c>
      <c r="C25" s="1">
        <v>11</v>
      </c>
      <c r="H25" s="1">
        <v>7</v>
      </c>
      <c r="I25" s="1">
        <v>0</v>
      </c>
      <c r="J25" s="1">
        <v>0</v>
      </c>
      <c r="K25" s="1">
        <v>0</v>
      </c>
      <c r="L25" s="1">
        <v>3</v>
      </c>
      <c r="M25" s="1">
        <v>0</v>
      </c>
      <c r="N25" s="1">
        <v>0</v>
      </c>
      <c r="O25" s="1">
        <v>10</v>
      </c>
      <c r="P25" s="1">
        <v>0</v>
      </c>
      <c r="Q25" s="1">
        <v>17</v>
      </c>
      <c r="R25" s="1">
        <v>0</v>
      </c>
      <c r="U25" s="1">
        <v>2</v>
      </c>
      <c r="V25" s="1">
        <v>0</v>
      </c>
      <c r="W25" s="1">
        <v>0</v>
      </c>
      <c r="X25" s="1">
        <v>12</v>
      </c>
      <c r="AC25" s="1">
        <v>0</v>
      </c>
      <c r="AF25" s="1">
        <v>0</v>
      </c>
      <c r="AK25" s="1">
        <v>0</v>
      </c>
      <c r="AL25" s="1">
        <v>0</v>
      </c>
      <c r="AU25">
        <v>0</v>
      </c>
      <c r="AV25" s="2" t="s">
        <v>93</v>
      </c>
      <c r="AW25" s="11" t="s">
        <v>94</v>
      </c>
    </row>
    <row r="26" spans="1:49" ht="12.75">
      <c r="A26" s="4"/>
      <c r="B26" s="1" t="s">
        <v>95</v>
      </c>
      <c r="C26" s="1">
        <v>11</v>
      </c>
      <c r="H26" s="1">
        <v>8</v>
      </c>
      <c r="I26" s="1">
        <v>0</v>
      </c>
      <c r="J26" s="1">
        <v>0</v>
      </c>
      <c r="K26" s="1">
        <v>0</v>
      </c>
      <c r="L26" s="1">
        <v>0</v>
      </c>
      <c r="M26" s="1">
        <v>1</v>
      </c>
      <c r="N26" s="1">
        <v>9</v>
      </c>
      <c r="O26" s="1">
        <v>16</v>
      </c>
      <c r="P26" s="1">
        <v>0</v>
      </c>
      <c r="Q26" s="1">
        <v>18</v>
      </c>
      <c r="R26" s="1">
        <v>0</v>
      </c>
      <c r="U26" s="1">
        <v>8</v>
      </c>
      <c r="V26" s="1">
        <v>0</v>
      </c>
      <c r="W26" s="1">
        <v>0</v>
      </c>
      <c r="X26" s="1">
        <v>0</v>
      </c>
      <c r="AC26" s="1">
        <v>0</v>
      </c>
      <c r="AF26" s="1">
        <v>0</v>
      </c>
      <c r="AK26" s="1">
        <v>0</v>
      </c>
      <c r="AL26" s="1">
        <v>0</v>
      </c>
      <c r="AU26">
        <v>0</v>
      </c>
      <c r="AV26" s="2" t="s">
        <v>96</v>
      </c>
      <c r="AW26" s="1" t="s">
        <v>97</v>
      </c>
    </row>
    <row r="27" spans="1:49" ht="12.75">
      <c r="A27" s="4"/>
      <c r="B27" s="1" t="s">
        <v>98</v>
      </c>
      <c r="C27" s="1">
        <v>4</v>
      </c>
      <c r="H27" s="1">
        <v>4</v>
      </c>
      <c r="I27" s="1">
        <v>0</v>
      </c>
      <c r="J27" s="1">
        <v>0</v>
      </c>
      <c r="K27" s="1">
        <v>0</v>
      </c>
      <c r="L27" s="1">
        <v>0</v>
      </c>
      <c r="M27" s="1">
        <v>0</v>
      </c>
      <c r="N27" s="1">
        <v>4</v>
      </c>
      <c r="O27" s="1">
        <v>8</v>
      </c>
      <c r="P27" s="1">
        <v>0</v>
      </c>
      <c r="Q27" s="1">
        <v>0</v>
      </c>
      <c r="R27" s="1">
        <v>0</v>
      </c>
      <c r="U27" s="1">
        <v>1</v>
      </c>
      <c r="V27" s="1">
        <v>0</v>
      </c>
      <c r="W27" s="1">
        <v>0</v>
      </c>
      <c r="X27" s="1">
        <v>3</v>
      </c>
      <c r="AC27" s="1">
        <v>0</v>
      </c>
      <c r="AF27" s="1">
        <v>0</v>
      </c>
      <c r="AK27" s="1">
        <v>0</v>
      </c>
      <c r="AL27" s="1">
        <v>0</v>
      </c>
      <c r="AU27">
        <v>0</v>
      </c>
      <c r="AV27" s="2" t="s">
        <v>99</v>
      </c>
      <c r="AW27" s="1" t="s">
        <v>100</v>
      </c>
    </row>
    <row r="28" spans="1:49" ht="12.75">
      <c r="A28" s="4"/>
      <c r="B28" s="1" t="s">
        <v>101</v>
      </c>
      <c r="C28" s="1">
        <v>10</v>
      </c>
      <c r="H28" s="1">
        <v>6</v>
      </c>
      <c r="I28" s="1">
        <v>0</v>
      </c>
      <c r="J28" s="1">
        <v>0</v>
      </c>
      <c r="K28" s="1">
        <v>0</v>
      </c>
      <c r="L28" s="1">
        <v>0</v>
      </c>
      <c r="M28" s="1">
        <v>11</v>
      </c>
      <c r="N28" s="1">
        <v>0</v>
      </c>
      <c r="O28" s="1">
        <v>17</v>
      </c>
      <c r="P28" s="1">
        <v>0</v>
      </c>
      <c r="Q28" s="1">
        <v>16</v>
      </c>
      <c r="R28" s="1">
        <v>0</v>
      </c>
      <c r="U28" s="1">
        <v>7</v>
      </c>
      <c r="V28" s="1">
        <v>0</v>
      </c>
      <c r="W28" s="1">
        <v>0</v>
      </c>
      <c r="X28" s="1">
        <v>7</v>
      </c>
      <c r="AC28" s="1">
        <v>0</v>
      </c>
      <c r="AF28" s="1">
        <v>0</v>
      </c>
      <c r="AK28" s="1">
        <v>0</v>
      </c>
      <c r="AL28" s="1">
        <v>0</v>
      </c>
      <c r="AU28">
        <v>0</v>
      </c>
      <c r="AV28" s="2" t="s">
        <v>102</v>
      </c>
      <c r="AW28" s="1" t="s">
        <v>103</v>
      </c>
    </row>
    <row r="29" spans="1:49" ht="12.75">
      <c r="A29" s="4"/>
      <c r="B29" s="1" t="s">
        <v>104</v>
      </c>
      <c r="C29" s="1">
        <v>10</v>
      </c>
      <c r="H29" s="1">
        <v>0</v>
      </c>
      <c r="I29" s="1">
        <v>0</v>
      </c>
      <c r="J29" s="1">
        <v>0</v>
      </c>
      <c r="K29" s="1">
        <v>0</v>
      </c>
      <c r="L29" s="1">
        <v>0</v>
      </c>
      <c r="M29" s="1">
        <v>7</v>
      </c>
      <c r="N29" s="1">
        <v>0</v>
      </c>
      <c r="O29" s="1">
        <v>7</v>
      </c>
      <c r="P29" s="1">
        <v>0</v>
      </c>
      <c r="Q29" s="1">
        <v>7</v>
      </c>
      <c r="R29" s="1">
        <v>0</v>
      </c>
      <c r="U29" s="1">
        <v>3</v>
      </c>
      <c r="V29" s="1">
        <v>0</v>
      </c>
      <c r="W29" s="1">
        <v>0</v>
      </c>
      <c r="X29" s="1">
        <v>15</v>
      </c>
      <c r="AC29" s="1">
        <v>0</v>
      </c>
      <c r="AF29" s="1">
        <v>0</v>
      </c>
      <c r="AK29" s="1">
        <v>0</v>
      </c>
      <c r="AL29" s="1">
        <v>0</v>
      </c>
      <c r="AU29">
        <v>0</v>
      </c>
      <c r="AV29" s="2" t="s">
        <v>102</v>
      </c>
      <c r="AW29" s="11" t="s">
        <v>103</v>
      </c>
    </row>
    <row r="30" spans="1:49" ht="12.75">
      <c r="A30" s="4"/>
      <c r="B30" s="1" t="s">
        <v>105</v>
      </c>
      <c r="C30" s="1">
        <v>7</v>
      </c>
      <c r="H30" s="1">
        <v>5</v>
      </c>
      <c r="I30" s="1">
        <v>0</v>
      </c>
      <c r="J30" s="1">
        <v>0</v>
      </c>
      <c r="K30" s="1">
        <v>0</v>
      </c>
      <c r="L30" s="1">
        <v>0</v>
      </c>
      <c r="M30" s="1">
        <v>2</v>
      </c>
      <c r="N30" s="1">
        <v>0</v>
      </c>
      <c r="O30" s="1">
        <v>12</v>
      </c>
      <c r="P30" s="1">
        <v>0</v>
      </c>
      <c r="Q30" s="1">
        <v>14</v>
      </c>
      <c r="R30" s="1">
        <v>0</v>
      </c>
      <c r="U30" s="1">
        <v>3</v>
      </c>
      <c r="V30" s="1">
        <v>0</v>
      </c>
      <c r="W30" s="1">
        <v>1</v>
      </c>
      <c r="X30" s="1">
        <v>1</v>
      </c>
      <c r="AC30" s="1">
        <v>0</v>
      </c>
      <c r="AF30" s="1">
        <v>0</v>
      </c>
      <c r="AK30" s="1">
        <v>0</v>
      </c>
      <c r="AL30" s="1">
        <v>0</v>
      </c>
      <c r="AU30">
        <v>0</v>
      </c>
      <c r="AV30" s="2" t="s">
        <v>106</v>
      </c>
      <c r="AW30" s="1" t="s">
        <v>107</v>
      </c>
    </row>
    <row r="31" spans="1:49" ht="12.75">
      <c r="A31" s="4"/>
      <c r="B31" s="1" t="s">
        <v>108</v>
      </c>
      <c r="C31" s="1">
        <v>16</v>
      </c>
      <c r="H31" s="1">
        <v>35</v>
      </c>
      <c r="I31" s="1">
        <v>0</v>
      </c>
      <c r="J31" s="1">
        <v>0</v>
      </c>
      <c r="K31" s="1">
        <v>0</v>
      </c>
      <c r="L31" s="1">
        <v>1</v>
      </c>
      <c r="M31" s="1">
        <v>0</v>
      </c>
      <c r="N31" s="1">
        <v>0</v>
      </c>
      <c r="O31" s="1">
        <v>29</v>
      </c>
      <c r="P31" s="1">
        <v>0</v>
      </c>
      <c r="Q31" s="1">
        <v>12</v>
      </c>
      <c r="R31" s="1">
        <v>0</v>
      </c>
      <c r="U31" s="1">
        <v>0</v>
      </c>
      <c r="V31" s="1">
        <v>0</v>
      </c>
      <c r="W31" s="1">
        <v>0</v>
      </c>
      <c r="X31" s="1">
        <v>0</v>
      </c>
      <c r="AC31" s="1">
        <v>0</v>
      </c>
      <c r="AF31" s="1">
        <v>0</v>
      </c>
      <c r="AK31" s="1">
        <v>0</v>
      </c>
      <c r="AL31" s="1">
        <v>0</v>
      </c>
      <c r="AU31">
        <v>0</v>
      </c>
      <c r="AV31" s="2" t="s">
        <v>109</v>
      </c>
      <c r="AW31" s="1" t="s">
        <v>110</v>
      </c>
    </row>
    <row r="32" spans="1:49" ht="12.75">
      <c r="A32" s="4"/>
      <c r="B32" s="1" t="s">
        <v>111</v>
      </c>
      <c r="C32" s="1">
        <v>24</v>
      </c>
      <c r="H32" s="1">
        <v>13</v>
      </c>
      <c r="I32" s="1">
        <v>0</v>
      </c>
      <c r="J32" s="1">
        <v>0</v>
      </c>
      <c r="K32" s="1">
        <v>0</v>
      </c>
      <c r="L32" s="1">
        <v>1</v>
      </c>
      <c r="M32" s="1">
        <v>0</v>
      </c>
      <c r="N32" s="1">
        <v>9</v>
      </c>
      <c r="O32" s="1">
        <v>8</v>
      </c>
      <c r="P32" s="1">
        <v>0</v>
      </c>
      <c r="Q32" s="1">
        <v>5</v>
      </c>
      <c r="R32" s="1">
        <v>0</v>
      </c>
      <c r="U32" s="1">
        <v>11</v>
      </c>
      <c r="V32" s="1">
        <v>0</v>
      </c>
      <c r="W32" s="1">
        <v>0</v>
      </c>
      <c r="X32" s="1">
        <v>39</v>
      </c>
      <c r="AC32" s="1">
        <v>0</v>
      </c>
      <c r="AF32" s="1">
        <v>0</v>
      </c>
      <c r="AK32" s="1">
        <v>0</v>
      </c>
      <c r="AL32" s="1">
        <v>0</v>
      </c>
      <c r="AU32">
        <v>1</v>
      </c>
      <c r="AV32" s="2" t="s">
        <v>112</v>
      </c>
      <c r="AW32" s="1" t="s">
        <v>110</v>
      </c>
    </row>
    <row r="33" spans="1:49" ht="12.75">
      <c r="A33" s="4"/>
      <c r="B33" s="1" t="s">
        <v>113</v>
      </c>
      <c r="C33" s="1">
        <v>15</v>
      </c>
      <c r="H33" s="1">
        <v>9</v>
      </c>
      <c r="I33" s="1">
        <v>1</v>
      </c>
      <c r="J33" s="1">
        <v>0</v>
      </c>
      <c r="K33" s="1">
        <v>0</v>
      </c>
      <c r="L33" s="1">
        <v>0</v>
      </c>
      <c r="M33" s="1">
        <v>0</v>
      </c>
      <c r="N33" s="1">
        <v>0</v>
      </c>
      <c r="O33" s="1">
        <v>0</v>
      </c>
      <c r="P33" s="1">
        <v>0</v>
      </c>
      <c r="Q33" s="1">
        <v>18</v>
      </c>
      <c r="R33" s="1">
        <v>0</v>
      </c>
      <c r="U33" s="1">
        <v>4</v>
      </c>
      <c r="V33" s="1">
        <v>0</v>
      </c>
      <c r="W33" s="1">
        <v>0</v>
      </c>
      <c r="X33" s="1">
        <v>41</v>
      </c>
      <c r="AC33" s="1">
        <v>0</v>
      </c>
      <c r="AF33" s="1">
        <v>0</v>
      </c>
      <c r="AK33" s="1">
        <v>0</v>
      </c>
      <c r="AL33" s="1">
        <v>0</v>
      </c>
      <c r="AU33">
        <v>0</v>
      </c>
      <c r="AV33" s="2" t="s">
        <v>114</v>
      </c>
      <c r="AW33" s="1" t="s">
        <v>110</v>
      </c>
    </row>
    <row r="34" spans="1:49" ht="12.75">
      <c r="A34" s="4"/>
      <c r="B34" s="1" t="s">
        <v>115</v>
      </c>
      <c r="C34" s="1">
        <v>9</v>
      </c>
      <c r="H34" s="1">
        <v>7</v>
      </c>
      <c r="I34" s="1">
        <v>0</v>
      </c>
      <c r="J34" s="1">
        <v>0</v>
      </c>
      <c r="K34" s="1">
        <v>0</v>
      </c>
      <c r="L34" s="1">
        <v>2</v>
      </c>
      <c r="M34" s="1">
        <v>0</v>
      </c>
      <c r="N34" s="1">
        <v>0</v>
      </c>
      <c r="O34" s="1">
        <v>6</v>
      </c>
      <c r="P34" s="1">
        <v>0</v>
      </c>
      <c r="Q34" s="1">
        <v>14</v>
      </c>
      <c r="R34" s="1">
        <v>0</v>
      </c>
      <c r="U34" s="1">
        <v>2</v>
      </c>
      <c r="V34" s="1">
        <v>0</v>
      </c>
      <c r="W34" s="1">
        <v>0</v>
      </c>
      <c r="X34" s="1">
        <v>25</v>
      </c>
      <c r="AC34" s="1">
        <v>0</v>
      </c>
      <c r="AF34" s="1">
        <v>3</v>
      </c>
      <c r="AK34" s="1">
        <v>0</v>
      </c>
      <c r="AL34" s="1">
        <v>0</v>
      </c>
      <c r="AU34">
        <v>0</v>
      </c>
      <c r="AV34" s="2" t="s">
        <v>116</v>
      </c>
      <c r="AW34" s="1" t="s">
        <v>110</v>
      </c>
    </row>
    <row r="35" spans="1:49" ht="12.75">
      <c r="A35" s="4"/>
      <c r="B35" s="1" t="s">
        <v>117</v>
      </c>
      <c r="C35" s="1">
        <v>19</v>
      </c>
      <c r="H35" s="1">
        <v>0</v>
      </c>
      <c r="I35" s="1">
        <v>0</v>
      </c>
      <c r="J35" s="1">
        <v>0</v>
      </c>
      <c r="K35" s="1">
        <v>0</v>
      </c>
      <c r="L35" s="1">
        <v>14</v>
      </c>
      <c r="M35" s="1">
        <v>2</v>
      </c>
      <c r="N35" s="1">
        <v>16</v>
      </c>
      <c r="O35" s="1">
        <v>0</v>
      </c>
      <c r="P35" s="1">
        <v>0</v>
      </c>
      <c r="Q35" s="1">
        <v>0</v>
      </c>
      <c r="R35" s="1">
        <v>0</v>
      </c>
      <c r="U35" s="1">
        <v>5</v>
      </c>
      <c r="V35" s="1">
        <v>0</v>
      </c>
      <c r="W35" s="1">
        <v>0</v>
      </c>
      <c r="X35" s="1">
        <v>81</v>
      </c>
      <c r="AC35" s="1">
        <v>0</v>
      </c>
      <c r="AF35" s="1">
        <v>0</v>
      </c>
      <c r="AK35" s="1">
        <v>0</v>
      </c>
      <c r="AL35" s="1">
        <v>0</v>
      </c>
      <c r="AU35">
        <v>0</v>
      </c>
      <c r="AV35" s="2" t="s">
        <v>118</v>
      </c>
      <c r="AW35" s="1" t="s">
        <v>110</v>
      </c>
    </row>
    <row r="36" spans="1:49" ht="12.75">
      <c r="A36" s="4"/>
      <c r="B36" s="1" t="s">
        <v>119</v>
      </c>
      <c r="AU36"/>
      <c r="AW36" s="1" t="s">
        <v>120</v>
      </c>
    </row>
    <row r="37" spans="1:49" ht="76.5">
      <c r="A37" s="4"/>
      <c r="B37" s="1" t="s">
        <v>121</v>
      </c>
      <c r="C37" s="1">
        <v>32</v>
      </c>
      <c r="H37" s="1">
        <v>25</v>
      </c>
      <c r="I37" s="1">
        <v>0</v>
      </c>
      <c r="J37" s="1">
        <v>0</v>
      </c>
      <c r="K37" s="1">
        <v>0</v>
      </c>
      <c r="L37" s="1">
        <v>0</v>
      </c>
      <c r="M37" s="1">
        <v>0</v>
      </c>
      <c r="N37" s="1">
        <v>25</v>
      </c>
      <c r="O37" s="1">
        <v>0</v>
      </c>
      <c r="P37" s="1">
        <v>0</v>
      </c>
      <c r="Q37" s="1">
        <v>0</v>
      </c>
      <c r="R37" s="1">
        <v>0</v>
      </c>
      <c r="U37" s="1">
        <v>17</v>
      </c>
      <c r="V37" s="1">
        <v>0</v>
      </c>
      <c r="W37" s="1">
        <v>0</v>
      </c>
      <c r="X37" s="1">
        <v>80</v>
      </c>
      <c r="AC37" s="1">
        <v>0</v>
      </c>
      <c r="AF37" s="1">
        <v>0</v>
      </c>
      <c r="AK37" s="1">
        <v>0</v>
      </c>
      <c r="AL37" s="1">
        <v>0</v>
      </c>
      <c r="AU37">
        <v>0</v>
      </c>
      <c r="AV37" s="2" t="s">
        <v>122</v>
      </c>
      <c r="AW37" s="1" t="s">
        <v>123</v>
      </c>
    </row>
    <row r="38" spans="1:49" ht="38.25">
      <c r="A38" s="4"/>
      <c r="B38" s="1" t="s">
        <v>124</v>
      </c>
      <c r="C38" s="1">
        <v>11</v>
      </c>
      <c r="H38" s="1">
        <v>9</v>
      </c>
      <c r="I38" s="1">
        <v>0</v>
      </c>
      <c r="J38" s="1">
        <v>0</v>
      </c>
      <c r="K38" s="1">
        <v>0</v>
      </c>
      <c r="L38" s="1">
        <v>3</v>
      </c>
      <c r="M38" s="1">
        <v>1</v>
      </c>
      <c r="N38" s="1">
        <v>3</v>
      </c>
      <c r="O38" s="1">
        <v>1</v>
      </c>
      <c r="P38" s="1">
        <v>0</v>
      </c>
      <c r="Q38" s="1">
        <v>9</v>
      </c>
      <c r="R38" s="1">
        <v>4</v>
      </c>
      <c r="U38" s="1">
        <v>3</v>
      </c>
      <c r="V38" s="1">
        <v>0</v>
      </c>
      <c r="W38" s="1">
        <v>0</v>
      </c>
      <c r="X38" s="1">
        <v>23</v>
      </c>
      <c r="AC38" s="1">
        <v>0</v>
      </c>
      <c r="AF38" s="1">
        <v>4</v>
      </c>
      <c r="AK38" s="1">
        <v>0</v>
      </c>
      <c r="AL38" s="1">
        <v>0</v>
      </c>
      <c r="AU38">
        <v>0</v>
      </c>
      <c r="AV38" s="2" t="s">
        <v>125</v>
      </c>
      <c r="AW38" s="1" t="s">
        <v>110</v>
      </c>
    </row>
    <row r="39" spans="1:49" ht="12.75">
      <c r="A39" s="4"/>
      <c r="B39" s="1" t="s">
        <v>126</v>
      </c>
      <c r="C39" s="1">
        <v>6</v>
      </c>
      <c r="H39" s="1">
        <v>4</v>
      </c>
      <c r="I39" s="1">
        <v>0</v>
      </c>
      <c r="J39" s="1">
        <v>0</v>
      </c>
      <c r="K39" s="1">
        <v>0</v>
      </c>
      <c r="L39" s="1">
        <v>0</v>
      </c>
      <c r="M39" s="1">
        <v>0</v>
      </c>
      <c r="N39" s="1">
        <v>0</v>
      </c>
      <c r="O39" s="1">
        <v>1</v>
      </c>
      <c r="P39" s="1">
        <v>0</v>
      </c>
      <c r="Q39" s="1">
        <v>1</v>
      </c>
      <c r="R39" s="1">
        <v>0</v>
      </c>
      <c r="U39" s="1">
        <v>2</v>
      </c>
      <c r="V39" s="1">
        <v>0</v>
      </c>
      <c r="W39" s="1">
        <v>0</v>
      </c>
      <c r="X39" s="1">
        <v>6</v>
      </c>
      <c r="AC39" s="1">
        <v>0</v>
      </c>
      <c r="AF39" s="1">
        <v>0</v>
      </c>
      <c r="AK39" s="1">
        <v>0</v>
      </c>
      <c r="AL39" s="1">
        <v>0</v>
      </c>
      <c r="AU39">
        <v>0</v>
      </c>
      <c r="AV39" s="2" t="s">
        <v>127</v>
      </c>
      <c r="AW39" s="1" t="s">
        <v>110</v>
      </c>
    </row>
    <row r="40" spans="1:49" ht="12.75">
      <c r="A40" s="4"/>
      <c r="B40" s="1" t="s">
        <v>128</v>
      </c>
      <c r="C40" s="1">
        <v>27</v>
      </c>
      <c r="H40" s="1">
        <v>0</v>
      </c>
      <c r="I40" s="1">
        <v>0</v>
      </c>
      <c r="J40" s="1">
        <v>0</v>
      </c>
      <c r="K40" s="1">
        <v>0</v>
      </c>
      <c r="L40" s="1">
        <v>5</v>
      </c>
      <c r="M40" s="1">
        <v>0</v>
      </c>
      <c r="N40" s="1">
        <v>0</v>
      </c>
      <c r="O40" s="1">
        <v>0</v>
      </c>
      <c r="P40" s="1">
        <v>0</v>
      </c>
      <c r="Q40" s="1">
        <v>0</v>
      </c>
      <c r="R40" s="1">
        <v>0</v>
      </c>
      <c r="U40" s="1">
        <v>16</v>
      </c>
      <c r="V40" s="1">
        <v>0</v>
      </c>
      <c r="W40" s="1">
        <v>0</v>
      </c>
      <c r="X40" s="1">
        <v>32</v>
      </c>
      <c r="AC40" s="1">
        <v>0</v>
      </c>
      <c r="AF40" s="1">
        <v>0</v>
      </c>
      <c r="AK40" s="1">
        <v>0</v>
      </c>
      <c r="AL40" s="1">
        <v>0</v>
      </c>
      <c r="AU40">
        <v>0</v>
      </c>
      <c r="AV40" s="2" t="s">
        <v>129</v>
      </c>
      <c r="AW40" s="1" t="s">
        <v>110</v>
      </c>
    </row>
    <row r="41" spans="1:49" ht="12.75">
      <c r="A41" s="4"/>
      <c r="B41" s="1" t="s">
        <v>130</v>
      </c>
      <c r="C41" s="1">
        <v>9</v>
      </c>
      <c r="H41" s="1">
        <v>4</v>
      </c>
      <c r="I41" s="1">
        <v>0</v>
      </c>
      <c r="J41" s="1">
        <v>0</v>
      </c>
      <c r="K41" s="1">
        <v>0</v>
      </c>
      <c r="L41" s="1">
        <v>0</v>
      </c>
      <c r="M41" s="1">
        <v>0</v>
      </c>
      <c r="N41" s="1">
        <v>0</v>
      </c>
      <c r="O41" s="1">
        <v>8</v>
      </c>
      <c r="P41" s="1">
        <v>0</v>
      </c>
      <c r="Q41" s="1">
        <v>8</v>
      </c>
      <c r="R41" s="1">
        <v>0</v>
      </c>
      <c r="U41" s="1">
        <v>5</v>
      </c>
      <c r="V41" s="1">
        <v>0</v>
      </c>
      <c r="W41" s="1">
        <v>0</v>
      </c>
      <c r="X41" s="1">
        <v>16</v>
      </c>
      <c r="AU41">
        <v>0</v>
      </c>
      <c r="AW41" s="1" t="s">
        <v>56</v>
      </c>
    </row>
    <row r="42" ht="12.75">
      <c r="A42" s="4" t="s">
        <v>131</v>
      </c>
    </row>
    <row r="43" spans="1:49" ht="12.75">
      <c r="A43" s="12">
        <v>2</v>
      </c>
      <c r="B43" s="1" t="s">
        <v>132</v>
      </c>
      <c r="C43" s="1">
        <v>118</v>
      </c>
      <c r="F43" s="1">
        <v>1</v>
      </c>
      <c r="G43" s="1">
        <v>0</v>
      </c>
      <c r="H43" s="1">
        <f>6+56</f>
        <v>62</v>
      </c>
      <c r="I43" s="1">
        <v>2</v>
      </c>
      <c r="J43" s="1">
        <v>4</v>
      </c>
      <c r="K43" s="1">
        <v>0</v>
      </c>
      <c r="N43" s="1">
        <v>0</v>
      </c>
      <c r="O43" s="1">
        <v>0</v>
      </c>
      <c r="P43" s="1">
        <v>0</v>
      </c>
      <c r="Q43" s="1">
        <v>146</v>
      </c>
      <c r="S43" s="1">
        <v>0</v>
      </c>
      <c r="T43" s="1">
        <v>0</v>
      </c>
      <c r="U43" s="1">
        <v>96</v>
      </c>
      <c r="V43" s="1">
        <v>0</v>
      </c>
      <c r="W43" s="1">
        <v>0</v>
      </c>
      <c r="AA43" s="1">
        <f>44+AF43</f>
        <v>63</v>
      </c>
      <c r="AB43" s="1">
        <v>10</v>
      </c>
      <c r="AD43" s="1">
        <v>68</v>
      </c>
      <c r="AE43" s="1">
        <v>0</v>
      </c>
      <c r="AF43" s="1">
        <v>19</v>
      </c>
      <c r="AH43" s="1">
        <v>0</v>
      </c>
      <c r="AJ43" s="1">
        <v>9</v>
      </c>
      <c r="AK43" s="1">
        <v>0</v>
      </c>
      <c r="AL43" s="1">
        <v>0</v>
      </c>
      <c r="AM43" s="1">
        <v>1</v>
      </c>
      <c r="AN43" s="1">
        <v>0</v>
      </c>
      <c r="AO43" s="1">
        <v>0</v>
      </c>
      <c r="AP43" s="1">
        <v>0</v>
      </c>
      <c r="AQ43" s="1">
        <v>0</v>
      </c>
      <c r="AR43" s="1">
        <v>0</v>
      </c>
      <c r="AS43">
        <v>0</v>
      </c>
      <c r="AT43" s="1">
        <v>0</v>
      </c>
      <c r="AV43" s="2" t="s">
        <v>133</v>
      </c>
      <c r="AW43" s="1" t="s">
        <v>134</v>
      </c>
    </row>
    <row r="44" spans="1:49" ht="12.75">
      <c r="A44" s="12">
        <v>1</v>
      </c>
      <c r="B44" s="1" t="s">
        <v>135</v>
      </c>
      <c r="C44" s="1">
        <v>11</v>
      </c>
      <c r="F44" s="1">
        <v>0</v>
      </c>
      <c r="G44" s="1">
        <v>0</v>
      </c>
      <c r="H44" s="1">
        <v>20</v>
      </c>
      <c r="I44" s="1">
        <v>0</v>
      </c>
      <c r="J44" s="1">
        <v>0</v>
      </c>
      <c r="K44" s="1">
        <v>0</v>
      </c>
      <c r="N44" s="1">
        <v>0</v>
      </c>
      <c r="O44" s="1">
        <v>21</v>
      </c>
      <c r="P44" s="1">
        <v>1</v>
      </c>
      <c r="Q44" s="1">
        <v>40</v>
      </c>
      <c r="S44" s="1">
        <v>0</v>
      </c>
      <c r="T44" s="1">
        <v>1</v>
      </c>
      <c r="U44" s="1">
        <v>3</v>
      </c>
      <c r="V44" s="1">
        <v>1</v>
      </c>
      <c r="W44" s="1">
        <v>1</v>
      </c>
      <c r="AA44" s="1">
        <v>0</v>
      </c>
      <c r="AB44" s="1">
        <v>0</v>
      </c>
      <c r="AD44" s="1">
        <v>7</v>
      </c>
      <c r="AE44" s="1">
        <v>1</v>
      </c>
      <c r="AF44" s="1">
        <v>0</v>
      </c>
      <c r="AH44" s="1">
        <v>0</v>
      </c>
      <c r="AJ44" s="1">
        <v>2</v>
      </c>
      <c r="AK44" s="1">
        <v>1</v>
      </c>
      <c r="AL44" s="1">
        <v>1</v>
      </c>
      <c r="AM44" s="1">
        <v>1</v>
      </c>
      <c r="AN44" s="1">
        <v>1</v>
      </c>
      <c r="AO44" s="1">
        <v>1</v>
      </c>
      <c r="AP44" s="1">
        <v>1</v>
      </c>
      <c r="AQ44" s="1">
        <v>0</v>
      </c>
      <c r="AR44" s="1">
        <v>0</v>
      </c>
      <c r="AS44">
        <v>0</v>
      </c>
      <c r="AT44" s="1">
        <v>0</v>
      </c>
      <c r="AW44" s="1" t="s">
        <v>136</v>
      </c>
    </row>
    <row r="45" spans="1:49" ht="12.75">
      <c r="A45" s="12">
        <v>1</v>
      </c>
      <c r="B45" s="1" t="s">
        <v>137</v>
      </c>
      <c r="C45" s="1">
        <v>9</v>
      </c>
      <c r="F45" s="1">
        <v>0</v>
      </c>
      <c r="G45" s="1">
        <v>8</v>
      </c>
      <c r="H45" s="1">
        <v>14</v>
      </c>
      <c r="I45" s="1">
        <v>0</v>
      </c>
      <c r="J45" s="1">
        <v>0</v>
      </c>
      <c r="K45" s="1">
        <v>0</v>
      </c>
      <c r="N45" s="1">
        <v>0</v>
      </c>
      <c r="O45" s="1">
        <v>0</v>
      </c>
      <c r="P45" s="1">
        <v>0</v>
      </c>
      <c r="Q45" s="1">
        <v>28</v>
      </c>
      <c r="S45" s="1">
        <v>0</v>
      </c>
      <c r="T45" s="1">
        <v>3</v>
      </c>
      <c r="U45" s="1">
        <v>1</v>
      </c>
      <c r="V45" s="1">
        <v>0</v>
      </c>
      <c r="W45" s="1">
        <v>4</v>
      </c>
      <c r="AA45" s="1">
        <f>4+AF45</f>
        <v>10</v>
      </c>
      <c r="AB45" s="1">
        <v>2</v>
      </c>
      <c r="AD45" s="1">
        <v>14</v>
      </c>
      <c r="AE45" s="1">
        <v>2</v>
      </c>
      <c r="AF45" s="1">
        <v>6</v>
      </c>
      <c r="AH45" s="1">
        <v>2</v>
      </c>
      <c r="AJ45" s="1">
        <v>1</v>
      </c>
      <c r="AK45" s="1">
        <v>0</v>
      </c>
      <c r="AL45" s="1">
        <v>0</v>
      </c>
      <c r="AM45" s="1">
        <v>0</v>
      </c>
      <c r="AN45" s="1">
        <v>0</v>
      </c>
      <c r="AO45" s="1">
        <v>0</v>
      </c>
      <c r="AP45" s="1">
        <v>0</v>
      </c>
      <c r="AQ45" s="1">
        <v>1</v>
      </c>
      <c r="AR45" s="1">
        <v>1</v>
      </c>
      <c r="AS45">
        <v>0</v>
      </c>
      <c r="AT45" s="1">
        <v>0</v>
      </c>
      <c r="AV45" s="2" t="s">
        <v>138</v>
      </c>
      <c r="AW45" s="1" t="s">
        <v>139</v>
      </c>
    </row>
    <row r="46" spans="1:50" ht="12.75">
      <c r="A46" s="12">
        <v>1</v>
      </c>
      <c r="B46" s="1" t="s">
        <v>140</v>
      </c>
      <c r="C46" s="1">
        <v>8</v>
      </c>
      <c r="F46" s="1">
        <v>2</v>
      </c>
      <c r="G46" s="1">
        <v>0</v>
      </c>
      <c r="H46" s="1">
        <v>8</v>
      </c>
      <c r="I46" s="1">
        <v>3</v>
      </c>
      <c r="J46" s="1">
        <v>0</v>
      </c>
      <c r="K46" s="1">
        <v>0</v>
      </c>
      <c r="N46" s="1">
        <v>11</v>
      </c>
      <c r="O46" s="1">
        <f>8*2+3*3</f>
        <v>25</v>
      </c>
      <c r="P46" s="1">
        <v>0</v>
      </c>
      <c r="Q46" s="1">
        <v>25</v>
      </c>
      <c r="S46" s="1">
        <v>0</v>
      </c>
      <c r="T46" s="1">
        <v>0</v>
      </c>
      <c r="U46" s="1">
        <v>0</v>
      </c>
      <c r="V46" s="1">
        <v>0</v>
      </c>
      <c r="W46" s="1">
        <v>0</v>
      </c>
      <c r="AA46" s="1">
        <f>3+AF46</f>
        <v>7</v>
      </c>
      <c r="AB46" s="1">
        <v>2</v>
      </c>
      <c r="AD46" s="1">
        <v>14</v>
      </c>
      <c r="AE46" s="1">
        <v>0</v>
      </c>
      <c r="AF46" s="1">
        <v>4</v>
      </c>
      <c r="AH46" s="1">
        <v>0</v>
      </c>
      <c r="AJ46" s="1">
        <v>0</v>
      </c>
      <c r="AK46" s="1">
        <v>0</v>
      </c>
      <c r="AL46" s="1">
        <v>0</v>
      </c>
      <c r="AM46" s="1">
        <v>0</v>
      </c>
      <c r="AN46" s="1">
        <v>0</v>
      </c>
      <c r="AO46" s="1">
        <v>0</v>
      </c>
      <c r="AP46" s="1">
        <v>0</v>
      </c>
      <c r="AQ46" s="1">
        <v>0</v>
      </c>
      <c r="AR46" s="1">
        <v>0</v>
      </c>
      <c r="AS46">
        <v>0</v>
      </c>
      <c r="AT46" s="1">
        <v>0</v>
      </c>
      <c r="AW46" s="1" t="s">
        <v>141</v>
      </c>
      <c r="AX46" s="12"/>
    </row>
    <row r="47" spans="1:49" ht="12.75">
      <c r="A47" s="12">
        <v>2</v>
      </c>
      <c r="B47" s="1" t="s">
        <v>142</v>
      </c>
      <c r="C47" s="1">
        <v>16</v>
      </c>
      <c r="F47" s="1">
        <v>1</v>
      </c>
      <c r="G47" s="1">
        <v>3</v>
      </c>
      <c r="H47" s="1">
        <v>26</v>
      </c>
      <c r="I47" s="1">
        <v>1</v>
      </c>
      <c r="J47" s="1">
        <v>0</v>
      </c>
      <c r="K47" s="1">
        <v>3</v>
      </c>
      <c r="N47" s="1">
        <v>0</v>
      </c>
      <c r="O47" s="1">
        <v>0</v>
      </c>
      <c r="P47" s="1">
        <v>2</v>
      </c>
      <c r="Q47" s="1">
        <v>70</v>
      </c>
      <c r="S47" s="1">
        <v>1</v>
      </c>
      <c r="T47" s="1">
        <v>4</v>
      </c>
      <c r="U47" s="1">
        <v>2</v>
      </c>
      <c r="V47" s="1">
        <v>0</v>
      </c>
      <c r="W47" s="1">
        <v>1</v>
      </c>
      <c r="AA47" s="1">
        <f>16+AF47</f>
        <v>27</v>
      </c>
      <c r="AB47" s="1">
        <v>2</v>
      </c>
      <c r="AD47" s="1">
        <v>30</v>
      </c>
      <c r="AE47" s="1">
        <v>0</v>
      </c>
      <c r="AF47" s="1">
        <v>11</v>
      </c>
      <c r="AH47" s="1">
        <v>0</v>
      </c>
      <c r="AJ47" s="1">
        <v>0</v>
      </c>
      <c r="AK47" s="1">
        <v>1</v>
      </c>
      <c r="AL47" s="1">
        <v>1</v>
      </c>
      <c r="AM47" s="1">
        <v>0</v>
      </c>
      <c r="AN47" s="1">
        <v>0</v>
      </c>
      <c r="AO47" s="1">
        <v>0</v>
      </c>
      <c r="AP47" s="1">
        <v>0</v>
      </c>
      <c r="AQ47" s="1">
        <v>0</v>
      </c>
      <c r="AR47" s="1">
        <v>0</v>
      </c>
      <c r="AS47">
        <v>0</v>
      </c>
      <c r="AT47" s="1">
        <v>1</v>
      </c>
      <c r="AV47" s="2" t="s">
        <v>143</v>
      </c>
      <c r="AW47" s="1" t="s">
        <v>144</v>
      </c>
    </row>
    <row r="48" spans="1:49" ht="25.5">
      <c r="A48" s="12">
        <v>1</v>
      </c>
      <c r="B48" s="1" t="s">
        <v>145</v>
      </c>
      <c r="C48" s="1">
        <v>22</v>
      </c>
      <c r="F48" s="1">
        <v>0</v>
      </c>
      <c r="G48" s="1">
        <v>0</v>
      </c>
      <c r="H48" s="1">
        <v>21</v>
      </c>
      <c r="I48" s="1">
        <v>0</v>
      </c>
      <c r="J48" s="1">
        <v>0</v>
      </c>
      <c r="K48" s="1">
        <v>0</v>
      </c>
      <c r="N48" s="1">
        <v>21</v>
      </c>
      <c r="O48" s="1">
        <f>21*2</f>
        <v>42</v>
      </c>
      <c r="P48" s="1">
        <v>0</v>
      </c>
      <c r="Q48" s="1">
        <v>42</v>
      </c>
      <c r="S48" s="1">
        <v>0</v>
      </c>
      <c r="T48" s="1">
        <v>0</v>
      </c>
      <c r="U48" s="1">
        <v>0</v>
      </c>
      <c r="V48" s="1">
        <v>0</v>
      </c>
      <c r="W48" s="1">
        <v>0</v>
      </c>
      <c r="AA48" s="1">
        <v>22</v>
      </c>
      <c r="AB48" s="1">
        <v>0</v>
      </c>
      <c r="AD48" s="1">
        <v>0</v>
      </c>
      <c r="AE48" s="1">
        <v>0</v>
      </c>
      <c r="AF48" s="1">
        <v>7</v>
      </c>
      <c r="AH48" s="1">
        <v>0</v>
      </c>
      <c r="AJ48" s="1">
        <v>0</v>
      </c>
      <c r="AK48" s="1">
        <v>0</v>
      </c>
      <c r="AL48" s="1">
        <v>0</v>
      </c>
      <c r="AM48" s="1">
        <v>0</v>
      </c>
      <c r="AN48" s="1">
        <v>0</v>
      </c>
      <c r="AO48" s="1">
        <v>0</v>
      </c>
      <c r="AP48" s="1">
        <v>0</v>
      </c>
      <c r="AQ48" s="1">
        <v>0</v>
      </c>
      <c r="AR48" s="1">
        <v>0</v>
      </c>
      <c r="AS48">
        <v>0</v>
      </c>
      <c r="AT48" s="1">
        <v>0</v>
      </c>
      <c r="AV48" s="2" t="s">
        <v>146</v>
      </c>
      <c r="AW48" s="1" t="s">
        <v>147</v>
      </c>
    </row>
    <row r="49" spans="1:49" ht="12.75">
      <c r="A49" s="12">
        <v>1</v>
      </c>
      <c r="B49" s="1" t="s">
        <v>148</v>
      </c>
      <c r="C49" s="1">
        <v>7</v>
      </c>
      <c r="F49" s="1">
        <v>0</v>
      </c>
      <c r="G49" s="1">
        <v>1</v>
      </c>
      <c r="H49" s="1">
        <v>7</v>
      </c>
      <c r="I49" s="1">
        <v>0</v>
      </c>
      <c r="J49" s="1">
        <v>0</v>
      </c>
      <c r="K49" s="1">
        <v>0</v>
      </c>
      <c r="N49" s="1">
        <v>0</v>
      </c>
      <c r="O49" s="1">
        <v>0</v>
      </c>
      <c r="P49" s="1">
        <v>0</v>
      </c>
      <c r="Q49" s="1">
        <v>14</v>
      </c>
      <c r="S49" s="1">
        <v>0</v>
      </c>
      <c r="T49" s="1">
        <v>0</v>
      </c>
      <c r="U49" s="1">
        <v>2</v>
      </c>
      <c r="V49" s="1">
        <v>0</v>
      </c>
      <c r="W49" s="1">
        <v>0</v>
      </c>
      <c r="AA49" s="1">
        <v>3</v>
      </c>
      <c r="AB49" s="1">
        <v>1</v>
      </c>
      <c r="AD49" s="1">
        <v>7</v>
      </c>
      <c r="AE49" s="1">
        <v>0</v>
      </c>
      <c r="AF49" s="1">
        <v>5</v>
      </c>
      <c r="AH49" s="1">
        <v>0</v>
      </c>
      <c r="AJ49" s="1">
        <v>0</v>
      </c>
      <c r="AK49" s="1">
        <v>0</v>
      </c>
      <c r="AL49" s="1">
        <v>0</v>
      </c>
      <c r="AM49" s="1">
        <v>0</v>
      </c>
      <c r="AN49" s="1">
        <v>0</v>
      </c>
      <c r="AO49" s="1">
        <v>0</v>
      </c>
      <c r="AP49" s="1">
        <v>0</v>
      </c>
      <c r="AQ49" s="1">
        <v>0</v>
      </c>
      <c r="AR49" s="1">
        <v>0</v>
      </c>
      <c r="AS49">
        <v>1</v>
      </c>
      <c r="AT49" s="1">
        <v>0</v>
      </c>
      <c r="AV49" s="2" t="s">
        <v>149</v>
      </c>
      <c r="AW49" s="1" t="s">
        <v>150</v>
      </c>
    </row>
    <row r="50" spans="1:49" ht="12.75">
      <c r="A50" s="12">
        <v>1</v>
      </c>
      <c r="B50" s="1" t="s">
        <v>151</v>
      </c>
      <c r="C50" s="1">
        <v>6</v>
      </c>
      <c r="F50" s="1">
        <v>0</v>
      </c>
      <c r="G50" s="1">
        <v>0</v>
      </c>
      <c r="H50" s="1">
        <v>8</v>
      </c>
      <c r="I50" s="1">
        <v>0</v>
      </c>
      <c r="J50" s="1">
        <v>0</v>
      </c>
      <c r="K50" s="1">
        <v>0</v>
      </c>
      <c r="N50" s="1">
        <v>0</v>
      </c>
      <c r="O50" s="1">
        <v>0</v>
      </c>
      <c r="P50" s="1">
        <v>0</v>
      </c>
      <c r="Q50" s="1">
        <v>16</v>
      </c>
      <c r="S50" s="1">
        <v>0</v>
      </c>
      <c r="T50" s="1">
        <v>0</v>
      </c>
      <c r="U50" s="1">
        <v>0</v>
      </c>
      <c r="V50" s="1">
        <v>0</v>
      </c>
      <c r="W50" s="1">
        <v>0</v>
      </c>
      <c r="AA50" s="1">
        <f>3+AF50</f>
        <v>6</v>
      </c>
      <c r="AB50" s="1">
        <v>0</v>
      </c>
      <c r="AD50" s="1">
        <v>8</v>
      </c>
      <c r="AE50" s="1">
        <v>0</v>
      </c>
      <c r="AF50" s="1">
        <v>3</v>
      </c>
      <c r="AH50" s="1">
        <v>1</v>
      </c>
      <c r="AJ50" s="1">
        <v>0</v>
      </c>
      <c r="AK50" s="1">
        <v>0</v>
      </c>
      <c r="AL50" s="1">
        <v>0</v>
      </c>
      <c r="AM50" s="1">
        <v>0</v>
      </c>
      <c r="AN50" s="1">
        <v>0</v>
      </c>
      <c r="AO50" s="1">
        <v>0</v>
      </c>
      <c r="AP50" s="1">
        <v>0</v>
      </c>
      <c r="AQ50" s="1">
        <v>0</v>
      </c>
      <c r="AR50" s="1">
        <v>0</v>
      </c>
      <c r="AS50">
        <v>0</v>
      </c>
      <c r="AT50" s="1">
        <v>0</v>
      </c>
      <c r="AW50" s="1" t="s">
        <v>150</v>
      </c>
    </row>
    <row r="51" spans="1:49" ht="12.75">
      <c r="A51" s="12">
        <v>1</v>
      </c>
      <c r="B51" s="1" t="s">
        <v>152</v>
      </c>
      <c r="C51" s="1">
        <v>25</v>
      </c>
      <c r="F51" s="1">
        <v>2</v>
      </c>
      <c r="G51" s="1">
        <v>0</v>
      </c>
      <c r="H51" s="1">
        <v>42</v>
      </c>
      <c r="I51" s="1">
        <v>2</v>
      </c>
      <c r="J51" s="1">
        <v>0</v>
      </c>
      <c r="K51" s="1">
        <v>0</v>
      </c>
      <c r="N51" s="1">
        <v>0</v>
      </c>
      <c r="O51" s="1">
        <v>0</v>
      </c>
      <c r="P51" s="1">
        <v>0</v>
      </c>
      <c r="Q51" s="1">
        <v>44</v>
      </c>
      <c r="S51" s="1">
        <v>0</v>
      </c>
      <c r="T51" s="1">
        <v>0</v>
      </c>
      <c r="U51" s="1">
        <v>0</v>
      </c>
      <c r="V51" s="1">
        <v>0</v>
      </c>
      <c r="W51" s="1">
        <v>0</v>
      </c>
      <c r="AA51" s="1">
        <f>3+AF51</f>
        <v>26</v>
      </c>
      <c r="AB51" s="1">
        <v>0</v>
      </c>
      <c r="AD51" s="1">
        <v>44</v>
      </c>
      <c r="AE51" s="1">
        <v>2</v>
      </c>
      <c r="AF51" s="1">
        <v>23</v>
      </c>
      <c r="AH51" s="1">
        <v>2</v>
      </c>
      <c r="AJ51" s="1">
        <v>0</v>
      </c>
      <c r="AK51" s="1">
        <v>0</v>
      </c>
      <c r="AL51" s="1">
        <v>0</v>
      </c>
      <c r="AM51" s="1">
        <v>0</v>
      </c>
      <c r="AN51" s="1">
        <v>0</v>
      </c>
      <c r="AO51" s="1">
        <v>0</v>
      </c>
      <c r="AP51" s="1">
        <v>0</v>
      </c>
      <c r="AQ51" s="1">
        <v>0</v>
      </c>
      <c r="AR51" s="1">
        <v>0</v>
      </c>
      <c r="AS51">
        <v>4</v>
      </c>
      <c r="AT51" s="1">
        <v>0</v>
      </c>
      <c r="AW51" s="1" t="s">
        <v>150</v>
      </c>
    </row>
    <row r="52" spans="1:49" ht="12.75">
      <c r="A52" s="12">
        <v>2</v>
      </c>
      <c r="B52" s="1" t="s">
        <v>153</v>
      </c>
      <c r="C52" s="1">
        <v>5</v>
      </c>
      <c r="F52" s="1">
        <v>1</v>
      </c>
      <c r="G52" s="1">
        <v>5</v>
      </c>
      <c r="H52" s="1">
        <v>8</v>
      </c>
      <c r="I52" s="1">
        <v>2</v>
      </c>
      <c r="J52" s="1">
        <v>0</v>
      </c>
      <c r="K52" s="1">
        <v>0</v>
      </c>
      <c r="N52" s="1">
        <v>0</v>
      </c>
      <c r="O52" s="1">
        <v>0</v>
      </c>
      <c r="P52" s="1">
        <v>2</v>
      </c>
      <c r="Q52" s="1">
        <v>20</v>
      </c>
      <c r="S52" s="1">
        <v>0</v>
      </c>
      <c r="T52" s="1">
        <v>0</v>
      </c>
      <c r="U52" s="1">
        <v>0</v>
      </c>
      <c r="V52" s="1">
        <v>0</v>
      </c>
      <c r="W52" s="1">
        <v>4</v>
      </c>
      <c r="AA52" s="1">
        <v>1</v>
      </c>
      <c r="AB52" s="1">
        <v>0</v>
      </c>
      <c r="AD52" s="1">
        <v>10</v>
      </c>
      <c r="AE52" s="1">
        <v>0</v>
      </c>
      <c r="AF52" s="1">
        <v>0</v>
      </c>
      <c r="AH52" s="1">
        <v>0</v>
      </c>
      <c r="AJ52" s="1">
        <v>2</v>
      </c>
      <c r="AK52" s="1">
        <v>0</v>
      </c>
      <c r="AL52" s="1">
        <v>0</v>
      </c>
      <c r="AM52" s="1">
        <v>0</v>
      </c>
      <c r="AN52" s="1">
        <v>0</v>
      </c>
      <c r="AO52" s="1">
        <v>3</v>
      </c>
      <c r="AP52" s="1">
        <v>0</v>
      </c>
      <c r="AQ52" s="1">
        <v>0</v>
      </c>
      <c r="AR52" s="1">
        <v>0</v>
      </c>
      <c r="AS52">
        <v>0</v>
      </c>
      <c r="AT52" s="1">
        <v>0</v>
      </c>
      <c r="AW52" s="1" t="s">
        <v>154</v>
      </c>
    </row>
    <row r="53" spans="1:49" ht="12.75">
      <c r="A53" s="12">
        <v>2</v>
      </c>
      <c r="B53" s="1" t="s">
        <v>155</v>
      </c>
      <c r="C53" s="1">
        <v>6</v>
      </c>
      <c r="F53" s="1">
        <v>1</v>
      </c>
      <c r="G53" s="1">
        <v>2</v>
      </c>
      <c r="H53" s="1">
        <v>5</v>
      </c>
      <c r="I53" s="1">
        <v>2</v>
      </c>
      <c r="J53" s="1">
        <v>0</v>
      </c>
      <c r="K53" s="1">
        <v>0</v>
      </c>
      <c r="N53" s="1">
        <v>0</v>
      </c>
      <c r="O53" s="1">
        <v>0</v>
      </c>
      <c r="P53" s="1">
        <v>2</v>
      </c>
      <c r="Q53" s="1">
        <v>16</v>
      </c>
      <c r="S53" s="1">
        <v>0</v>
      </c>
      <c r="T53" s="1">
        <v>0</v>
      </c>
      <c r="U53" s="1">
        <v>0</v>
      </c>
      <c r="V53" s="1">
        <v>0</v>
      </c>
      <c r="W53" s="1">
        <v>0</v>
      </c>
      <c r="AA53" s="1">
        <v>1</v>
      </c>
      <c r="AB53" s="1">
        <v>0</v>
      </c>
      <c r="AD53" s="1">
        <v>8</v>
      </c>
      <c r="AE53" s="1">
        <v>0</v>
      </c>
      <c r="AF53" s="1">
        <v>0</v>
      </c>
      <c r="AH53" s="1">
        <v>0</v>
      </c>
      <c r="AJ53" s="1">
        <v>2</v>
      </c>
      <c r="AK53" s="1">
        <v>0</v>
      </c>
      <c r="AL53" s="1">
        <v>0</v>
      </c>
      <c r="AM53" s="1">
        <v>0</v>
      </c>
      <c r="AN53" s="1">
        <v>0</v>
      </c>
      <c r="AO53" s="1">
        <v>3</v>
      </c>
      <c r="AP53" s="1">
        <v>0</v>
      </c>
      <c r="AQ53" s="1">
        <v>0</v>
      </c>
      <c r="AR53" s="1">
        <v>0</v>
      </c>
      <c r="AS53">
        <v>0</v>
      </c>
      <c r="AT53" s="1">
        <v>0</v>
      </c>
      <c r="AW53" s="1" t="s">
        <v>156</v>
      </c>
    </row>
    <row r="54" spans="1:49" ht="12.75">
      <c r="A54" s="12">
        <v>1</v>
      </c>
      <c r="B54" s="1" t="s">
        <v>157</v>
      </c>
      <c r="C54" s="1">
        <v>5</v>
      </c>
      <c r="F54" s="1">
        <v>0</v>
      </c>
      <c r="G54" s="1">
        <v>0</v>
      </c>
      <c r="H54" s="1">
        <v>3</v>
      </c>
      <c r="I54" s="1">
        <v>1</v>
      </c>
      <c r="J54" s="1">
        <v>0</v>
      </c>
      <c r="K54" s="1">
        <v>0</v>
      </c>
      <c r="N54" s="1">
        <v>0</v>
      </c>
      <c r="O54" s="1">
        <v>0</v>
      </c>
      <c r="P54" s="1">
        <v>0</v>
      </c>
      <c r="Q54" s="1">
        <v>9</v>
      </c>
      <c r="S54" s="1">
        <v>0</v>
      </c>
      <c r="T54" s="1">
        <v>0</v>
      </c>
      <c r="U54" s="1">
        <v>0</v>
      </c>
      <c r="V54" s="1">
        <v>0</v>
      </c>
      <c r="W54" s="1">
        <v>0</v>
      </c>
      <c r="AA54" s="1">
        <v>4</v>
      </c>
      <c r="AB54" s="1">
        <v>0</v>
      </c>
      <c r="AD54" s="1">
        <v>4</v>
      </c>
      <c r="AE54" s="1">
        <v>1</v>
      </c>
      <c r="AF54" s="1">
        <v>4</v>
      </c>
      <c r="AH54" s="1">
        <v>0</v>
      </c>
      <c r="AJ54" s="1">
        <v>0</v>
      </c>
      <c r="AK54" s="1">
        <v>0</v>
      </c>
      <c r="AL54" s="1">
        <v>0</v>
      </c>
      <c r="AM54" s="1">
        <v>0</v>
      </c>
      <c r="AN54" s="1">
        <v>0</v>
      </c>
      <c r="AO54" s="1">
        <v>0</v>
      </c>
      <c r="AP54" s="1">
        <v>0</v>
      </c>
      <c r="AQ54" s="1">
        <v>0</v>
      </c>
      <c r="AR54" s="1">
        <v>0</v>
      </c>
      <c r="AS54">
        <v>0</v>
      </c>
      <c r="AT54" s="1">
        <v>0</v>
      </c>
      <c r="AV54" s="2" t="s">
        <v>158</v>
      </c>
      <c r="AW54" s="1" t="s">
        <v>159</v>
      </c>
    </row>
    <row r="55" spans="1:49" ht="12.75">
      <c r="A55" s="12">
        <v>1</v>
      </c>
      <c r="B55" s="1" t="s">
        <v>160</v>
      </c>
      <c r="C55" s="1">
        <v>9</v>
      </c>
      <c r="F55" s="1">
        <v>1</v>
      </c>
      <c r="G55" s="1">
        <v>1</v>
      </c>
      <c r="H55" s="1">
        <v>6</v>
      </c>
      <c r="I55" s="1">
        <v>0</v>
      </c>
      <c r="J55" s="1">
        <v>0</v>
      </c>
      <c r="K55" s="1">
        <v>0</v>
      </c>
      <c r="N55" s="1">
        <v>0</v>
      </c>
      <c r="O55" s="1">
        <v>0</v>
      </c>
      <c r="P55" s="1">
        <v>0</v>
      </c>
      <c r="Q55" s="1">
        <v>13</v>
      </c>
      <c r="S55" s="1">
        <v>0</v>
      </c>
      <c r="T55" s="1">
        <v>0</v>
      </c>
      <c r="U55" s="1">
        <v>3</v>
      </c>
      <c r="V55" s="1">
        <v>0</v>
      </c>
      <c r="W55" s="1">
        <v>1</v>
      </c>
      <c r="AA55" s="1">
        <v>5</v>
      </c>
      <c r="AB55" s="1">
        <v>0</v>
      </c>
      <c r="AD55" s="1">
        <v>6</v>
      </c>
      <c r="AE55" s="1">
        <v>0</v>
      </c>
      <c r="AF55" s="1">
        <v>5</v>
      </c>
      <c r="AH55" s="1">
        <v>0</v>
      </c>
      <c r="AJ55" s="1">
        <v>0</v>
      </c>
      <c r="AK55" s="1">
        <v>0</v>
      </c>
      <c r="AL55" s="1">
        <v>0</v>
      </c>
      <c r="AM55" s="1">
        <v>1</v>
      </c>
      <c r="AN55" s="1">
        <v>0</v>
      </c>
      <c r="AO55" s="1">
        <v>0</v>
      </c>
      <c r="AP55" s="1">
        <v>0</v>
      </c>
      <c r="AQ55" s="1">
        <v>0</v>
      </c>
      <c r="AR55" s="1">
        <v>0</v>
      </c>
      <c r="AS55">
        <v>0</v>
      </c>
      <c r="AT55" s="1">
        <v>0</v>
      </c>
      <c r="AV55" s="2" t="s">
        <v>161</v>
      </c>
      <c r="AW55" s="11" t="s">
        <v>162</v>
      </c>
    </row>
    <row r="56" spans="1:49" ht="12.75">
      <c r="A56" s="12">
        <v>1</v>
      </c>
      <c r="B56" s="1" t="s">
        <v>163</v>
      </c>
      <c r="C56" s="1">
        <v>8</v>
      </c>
      <c r="F56" s="1">
        <v>0</v>
      </c>
      <c r="G56" s="1">
        <v>0</v>
      </c>
      <c r="H56" s="1">
        <v>20</v>
      </c>
      <c r="I56" s="1">
        <v>0</v>
      </c>
      <c r="J56" s="1">
        <v>0</v>
      </c>
      <c r="K56" s="1">
        <v>0</v>
      </c>
      <c r="N56" s="1">
        <v>0</v>
      </c>
      <c r="O56" s="1">
        <v>18</v>
      </c>
      <c r="P56" s="1">
        <v>1</v>
      </c>
      <c r="Q56" s="1">
        <v>6</v>
      </c>
      <c r="S56" s="1">
        <v>0</v>
      </c>
      <c r="T56" s="1">
        <v>0</v>
      </c>
      <c r="U56" s="1">
        <v>0</v>
      </c>
      <c r="V56" s="1">
        <v>0</v>
      </c>
      <c r="W56" s="1">
        <v>0</v>
      </c>
      <c r="AA56" s="1">
        <v>12</v>
      </c>
      <c r="AB56" s="1">
        <v>0</v>
      </c>
      <c r="AD56" s="1">
        <v>0</v>
      </c>
      <c r="AE56" s="1">
        <v>0</v>
      </c>
      <c r="AF56" s="1">
        <v>0</v>
      </c>
      <c r="AH56" s="1">
        <v>0</v>
      </c>
      <c r="AJ56" s="1">
        <v>0</v>
      </c>
      <c r="AK56" s="1">
        <v>0</v>
      </c>
      <c r="AL56" s="1">
        <v>0</v>
      </c>
      <c r="AM56" s="1">
        <v>0</v>
      </c>
      <c r="AN56" s="1">
        <v>0</v>
      </c>
      <c r="AO56" s="1">
        <v>0</v>
      </c>
      <c r="AP56" s="1">
        <v>0</v>
      </c>
      <c r="AQ56" s="1">
        <v>0</v>
      </c>
      <c r="AR56" s="1">
        <v>0</v>
      </c>
      <c r="AS56">
        <v>0</v>
      </c>
      <c r="AT56" s="1">
        <v>0</v>
      </c>
      <c r="AV56" s="2" t="s">
        <v>164</v>
      </c>
      <c r="AW56" s="11" t="s">
        <v>165</v>
      </c>
    </row>
    <row r="57" spans="1:49" ht="12.75">
      <c r="A57" s="12">
        <v>2</v>
      </c>
      <c r="B57" s="1" t="s">
        <v>166</v>
      </c>
      <c r="C57" s="1">
        <v>5</v>
      </c>
      <c r="F57" s="1">
        <v>1</v>
      </c>
      <c r="G57" s="1">
        <v>3</v>
      </c>
      <c r="H57" s="1">
        <v>10</v>
      </c>
      <c r="I57" s="1">
        <v>0</v>
      </c>
      <c r="J57" s="1">
        <v>0</v>
      </c>
      <c r="K57" s="1">
        <v>0</v>
      </c>
      <c r="N57" s="1">
        <v>0</v>
      </c>
      <c r="O57" s="1">
        <v>0</v>
      </c>
      <c r="P57" s="1">
        <v>1</v>
      </c>
      <c r="Q57" s="1">
        <v>18</v>
      </c>
      <c r="S57" s="1">
        <v>0</v>
      </c>
      <c r="T57" s="1">
        <v>0</v>
      </c>
      <c r="U57" s="1">
        <v>1</v>
      </c>
      <c r="V57" s="1">
        <v>0</v>
      </c>
      <c r="W57" s="1">
        <v>0</v>
      </c>
      <c r="AA57" s="1">
        <v>4</v>
      </c>
      <c r="AB57" s="1">
        <v>0</v>
      </c>
      <c r="AD57" s="1">
        <v>10</v>
      </c>
      <c r="AE57" s="1">
        <v>1</v>
      </c>
      <c r="AF57" s="1">
        <v>2</v>
      </c>
      <c r="AH57" s="1">
        <v>2</v>
      </c>
      <c r="AJ57" s="1">
        <v>1</v>
      </c>
      <c r="AK57" s="1">
        <v>0</v>
      </c>
      <c r="AL57" s="1">
        <v>0</v>
      </c>
      <c r="AM57" s="1">
        <v>0</v>
      </c>
      <c r="AN57" s="1">
        <v>0</v>
      </c>
      <c r="AO57" s="1">
        <v>1</v>
      </c>
      <c r="AP57" s="1">
        <v>0</v>
      </c>
      <c r="AQ57" s="1">
        <v>0</v>
      </c>
      <c r="AR57" s="1">
        <v>0</v>
      </c>
      <c r="AS57">
        <v>0</v>
      </c>
      <c r="AT57" s="1">
        <v>1</v>
      </c>
      <c r="AW57" s="11" t="s">
        <v>167</v>
      </c>
    </row>
    <row r="58" spans="1:49" ht="12.75">
      <c r="A58" s="12">
        <v>2</v>
      </c>
      <c r="B58" s="1" t="s">
        <v>168</v>
      </c>
      <c r="C58" s="1">
        <v>5</v>
      </c>
      <c r="F58" s="1">
        <v>0</v>
      </c>
      <c r="G58" s="1">
        <v>0</v>
      </c>
      <c r="H58" s="1">
        <v>4</v>
      </c>
      <c r="I58" s="1">
        <v>0</v>
      </c>
      <c r="J58" s="1">
        <v>0</v>
      </c>
      <c r="K58" s="1">
        <v>2</v>
      </c>
      <c r="N58" s="1">
        <v>0</v>
      </c>
      <c r="O58" s="1">
        <v>0</v>
      </c>
      <c r="P58" s="1">
        <v>0</v>
      </c>
      <c r="Q58" s="1">
        <v>18</v>
      </c>
      <c r="S58" s="1">
        <v>0</v>
      </c>
      <c r="T58" s="1">
        <v>0</v>
      </c>
      <c r="U58" s="1">
        <v>0</v>
      </c>
      <c r="V58" s="1">
        <v>0</v>
      </c>
      <c r="W58" s="1">
        <v>0</v>
      </c>
      <c r="AA58" s="1">
        <v>6</v>
      </c>
      <c r="AB58" s="1">
        <v>0</v>
      </c>
      <c r="AD58" s="1">
        <v>6</v>
      </c>
      <c r="AE58" s="1">
        <v>0</v>
      </c>
      <c r="AF58" s="1">
        <v>5</v>
      </c>
      <c r="AH58" s="1">
        <v>0</v>
      </c>
      <c r="AJ58" s="1">
        <v>0</v>
      </c>
      <c r="AK58" s="1">
        <v>0</v>
      </c>
      <c r="AL58" s="1">
        <v>0</v>
      </c>
      <c r="AM58" s="1">
        <v>0</v>
      </c>
      <c r="AN58" s="1">
        <v>0</v>
      </c>
      <c r="AO58" s="1">
        <v>0</v>
      </c>
      <c r="AP58" s="1">
        <v>0</v>
      </c>
      <c r="AQ58" s="1">
        <v>0</v>
      </c>
      <c r="AR58" s="1">
        <v>0</v>
      </c>
      <c r="AS58">
        <v>1</v>
      </c>
      <c r="AT58" s="1">
        <v>0</v>
      </c>
      <c r="AW58" s="11" t="s">
        <v>169</v>
      </c>
    </row>
    <row r="59" spans="1:49" ht="12.75">
      <c r="A59" s="12">
        <v>2</v>
      </c>
      <c r="B59" s="1" t="s">
        <v>170</v>
      </c>
      <c r="C59" s="1">
        <v>11</v>
      </c>
      <c r="F59" s="1">
        <v>0</v>
      </c>
      <c r="G59" s="1">
        <v>0</v>
      </c>
      <c r="H59" s="1">
        <v>10</v>
      </c>
      <c r="I59" s="1">
        <v>0</v>
      </c>
      <c r="J59" s="1">
        <v>0</v>
      </c>
      <c r="K59" s="1">
        <v>0</v>
      </c>
      <c r="N59" s="1">
        <v>0</v>
      </c>
      <c r="O59" s="1">
        <v>1</v>
      </c>
      <c r="P59" s="1">
        <v>1</v>
      </c>
      <c r="Q59" s="1">
        <v>20</v>
      </c>
      <c r="S59" s="1">
        <v>0</v>
      </c>
      <c r="T59" s="1">
        <v>3</v>
      </c>
      <c r="U59" s="1">
        <v>4</v>
      </c>
      <c r="V59" s="1">
        <v>0</v>
      </c>
      <c r="W59" s="1">
        <v>0</v>
      </c>
      <c r="AA59" s="1">
        <v>11</v>
      </c>
      <c r="AB59" s="1">
        <v>1</v>
      </c>
      <c r="AD59" s="1">
        <v>10</v>
      </c>
      <c r="AE59" s="1">
        <v>1</v>
      </c>
      <c r="AF59" s="1">
        <v>10</v>
      </c>
      <c r="AH59" s="1">
        <v>0</v>
      </c>
      <c r="AJ59" s="1">
        <v>1</v>
      </c>
      <c r="AK59" s="1">
        <v>1</v>
      </c>
      <c r="AL59" s="1">
        <v>1</v>
      </c>
      <c r="AM59" s="1">
        <v>0</v>
      </c>
      <c r="AN59" s="1">
        <v>0</v>
      </c>
      <c r="AO59" s="1">
        <v>1</v>
      </c>
      <c r="AP59" s="1">
        <v>0</v>
      </c>
      <c r="AQ59" s="1">
        <v>0</v>
      </c>
      <c r="AR59" s="1">
        <v>0</v>
      </c>
      <c r="AS59">
        <v>1</v>
      </c>
      <c r="AT59" s="1">
        <v>0</v>
      </c>
      <c r="AV59" s="2" t="s">
        <v>171</v>
      </c>
      <c r="AW59" s="11" t="s">
        <v>172</v>
      </c>
    </row>
    <row r="60" spans="1:49" ht="12.75">
      <c r="A60" s="12">
        <v>2</v>
      </c>
      <c r="B60" s="1" t="s">
        <v>173</v>
      </c>
      <c r="C60" s="1">
        <v>7</v>
      </c>
      <c r="F60" s="1">
        <v>0</v>
      </c>
      <c r="G60" s="1">
        <v>0</v>
      </c>
      <c r="H60" s="1">
        <v>5</v>
      </c>
      <c r="I60" s="1">
        <v>2</v>
      </c>
      <c r="J60" s="1">
        <v>0</v>
      </c>
      <c r="K60" s="1">
        <v>0</v>
      </c>
      <c r="N60" s="1">
        <v>0</v>
      </c>
      <c r="O60" s="1">
        <v>0</v>
      </c>
      <c r="P60" s="1">
        <v>1</v>
      </c>
      <c r="Q60" s="1">
        <v>16</v>
      </c>
      <c r="S60" s="1">
        <v>0</v>
      </c>
      <c r="T60" s="1">
        <v>1</v>
      </c>
      <c r="U60" s="1">
        <v>0</v>
      </c>
      <c r="V60" s="1">
        <v>0</v>
      </c>
      <c r="W60" s="1">
        <v>1</v>
      </c>
      <c r="AA60" s="1">
        <v>7</v>
      </c>
      <c r="AB60" s="1">
        <v>0</v>
      </c>
      <c r="AD60" s="1">
        <v>7</v>
      </c>
      <c r="AE60" s="1">
        <v>0</v>
      </c>
      <c r="AF60" s="1">
        <v>7</v>
      </c>
      <c r="AH60" s="1">
        <v>0</v>
      </c>
      <c r="AJ60" s="1">
        <v>0</v>
      </c>
      <c r="AK60" s="1">
        <v>0</v>
      </c>
      <c r="AL60" s="1">
        <v>0</v>
      </c>
      <c r="AM60" s="1">
        <v>0</v>
      </c>
      <c r="AN60" s="1">
        <v>0</v>
      </c>
      <c r="AO60" s="1">
        <v>1</v>
      </c>
      <c r="AP60" s="1">
        <v>0</v>
      </c>
      <c r="AQ60" s="1">
        <v>0</v>
      </c>
      <c r="AR60" s="1">
        <v>0</v>
      </c>
      <c r="AS60">
        <v>1</v>
      </c>
      <c r="AT60" s="1">
        <v>0</v>
      </c>
      <c r="AW60" s="11" t="s">
        <v>174</v>
      </c>
    </row>
    <row r="61" spans="1:49" ht="12.75">
      <c r="A61" s="12">
        <v>1</v>
      </c>
      <c r="B61" s="1" t="s">
        <v>175</v>
      </c>
      <c r="C61" s="1">
        <v>29</v>
      </c>
      <c r="F61" s="1">
        <v>1</v>
      </c>
      <c r="G61" s="1">
        <v>0</v>
      </c>
      <c r="H61" s="1">
        <v>29</v>
      </c>
      <c r="I61" s="1">
        <v>3</v>
      </c>
      <c r="J61" s="1">
        <v>0</v>
      </c>
      <c r="K61" s="1">
        <v>0</v>
      </c>
      <c r="N61" s="1">
        <v>0</v>
      </c>
      <c r="O61" s="1">
        <v>0</v>
      </c>
      <c r="P61" s="1">
        <v>0</v>
      </c>
      <c r="Q61" s="1">
        <f>H61*2+I61*3</f>
        <v>67</v>
      </c>
      <c r="S61" s="1">
        <v>0</v>
      </c>
      <c r="T61" s="1">
        <v>2</v>
      </c>
      <c r="U61" s="1">
        <v>4</v>
      </c>
      <c r="V61" s="1">
        <v>1</v>
      </c>
      <c r="W61" s="1">
        <v>1</v>
      </c>
      <c r="AA61" s="1">
        <f>4+AF61</f>
        <v>28</v>
      </c>
      <c r="AB61" s="1">
        <v>8</v>
      </c>
      <c r="AD61" s="1">
        <v>32</v>
      </c>
      <c r="AE61" s="1">
        <v>4</v>
      </c>
      <c r="AF61" s="1">
        <v>24</v>
      </c>
      <c r="AH61" s="1">
        <v>0</v>
      </c>
      <c r="AJ61" s="1">
        <v>2</v>
      </c>
      <c r="AK61" s="1">
        <v>0</v>
      </c>
      <c r="AL61" s="1">
        <v>0</v>
      </c>
      <c r="AM61" s="1">
        <v>1</v>
      </c>
      <c r="AN61" s="1">
        <v>0</v>
      </c>
      <c r="AO61" s="1">
        <v>0</v>
      </c>
      <c r="AP61" s="1">
        <v>1</v>
      </c>
      <c r="AQ61" s="1">
        <v>1</v>
      </c>
      <c r="AR61" s="1">
        <v>0</v>
      </c>
      <c r="AS61">
        <v>2</v>
      </c>
      <c r="AT61" s="1">
        <v>0</v>
      </c>
      <c r="AV61" s="2" t="s">
        <v>176</v>
      </c>
      <c r="AW61" s="1" t="s">
        <v>177</v>
      </c>
    </row>
    <row r="62" spans="1:49" ht="12.75">
      <c r="A62" s="12">
        <v>2</v>
      </c>
      <c r="B62" s="1" t="s">
        <v>178</v>
      </c>
      <c r="C62" s="1">
        <v>5</v>
      </c>
      <c r="F62" s="1">
        <v>0</v>
      </c>
      <c r="G62" s="1">
        <v>1</v>
      </c>
      <c r="H62" s="1">
        <v>5</v>
      </c>
      <c r="I62" s="1">
        <v>0</v>
      </c>
      <c r="J62" s="1">
        <v>0</v>
      </c>
      <c r="K62" s="1">
        <v>0</v>
      </c>
      <c r="N62" s="1">
        <v>0</v>
      </c>
      <c r="O62" s="1">
        <v>0</v>
      </c>
      <c r="P62" s="1">
        <v>0</v>
      </c>
      <c r="Q62" s="1">
        <v>10</v>
      </c>
      <c r="S62" s="1">
        <v>0</v>
      </c>
      <c r="T62" s="1">
        <v>0</v>
      </c>
      <c r="U62" s="1">
        <v>0</v>
      </c>
      <c r="V62" s="1">
        <v>0</v>
      </c>
      <c r="W62" s="1">
        <v>0</v>
      </c>
      <c r="AA62" s="1">
        <v>4</v>
      </c>
      <c r="AB62" s="1">
        <v>0</v>
      </c>
      <c r="AD62" s="1">
        <v>5</v>
      </c>
      <c r="AE62" s="1">
        <v>0</v>
      </c>
      <c r="AF62" s="1">
        <v>4</v>
      </c>
      <c r="AH62" s="1">
        <v>0</v>
      </c>
      <c r="AJ62" s="1">
        <v>0</v>
      </c>
      <c r="AK62" s="1">
        <v>0</v>
      </c>
      <c r="AL62" s="1">
        <v>0</v>
      </c>
      <c r="AM62" s="1">
        <v>0</v>
      </c>
      <c r="AN62" s="1">
        <v>0</v>
      </c>
      <c r="AO62" s="1">
        <v>2</v>
      </c>
      <c r="AP62" s="1">
        <v>0</v>
      </c>
      <c r="AQ62" s="1">
        <v>1</v>
      </c>
      <c r="AR62" s="1">
        <v>0</v>
      </c>
      <c r="AS62">
        <v>0</v>
      </c>
      <c r="AT62" s="1">
        <v>0</v>
      </c>
      <c r="AV62" s="2" t="s">
        <v>179</v>
      </c>
      <c r="AW62" s="1" t="s">
        <v>180</v>
      </c>
    </row>
    <row r="63" spans="1:49" ht="12.75">
      <c r="A63" s="12">
        <v>1</v>
      </c>
      <c r="B63" s="1" t="s">
        <v>181</v>
      </c>
      <c r="C63" s="1">
        <v>12</v>
      </c>
      <c r="F63" s="1">
        <v>0</v>
      </c>
      <c r="G63" s="1">
        <v>0</v>
      </c>
      <c r="H63" s="1">
        <v>14</v>
      </c>
      <c r="I63" s="1">
        <v>0</v>
      </c>
      <c r="J63" s="1">
        <v>0</v>
      </c>
      <c r="K63" s="1">
        <v>0</v>
      </c>
      <c r="N63" s="1">
        <v>0</v>
      </c>
      <c r="O63" s="1">
        <v>0</v>
      </c>
      <c r="P63" s="1">
        <v>0</v>
      </c>
      <c r="Q63" s="1">
        <v>28</v>
      </c>
      <c r="S63" s="1">
        <v>0</v>
      </c>
      <c r="T63" s="1">
        <v>0</v>
      </c>
      <c r="U63" s="1">
        <v>0</v>
      </c>
      <c r="V63" s="1">
        <v>0</v>
      </c>
      <c r="W63" s="1">
        <v>0</v>
      </c>
      <c r="AA63" s="1">
        <v>2</v>
      </c>
      <c r="AB63" s="1">
        <v>0</v>
      </c>
      <c r="AD63" s="1">
        <v>14</v>
      </c>
      <c r="AE63" s="1">
        <v>5</v>
      </c>
      <c r="AF63" s="1">
        <v>0</v>
      </c>
      <c r="AH63" s="1">
        <v>0</v>
      </c>
      <c r="AJ63" s="1">
        <v>0</v>
      </c>
      <c r="AK63" s="1">
        <v>0</v>
      </c>
      <c r="AL63" s="1">
        <v>0</v>
      </c>
      <c r="AM63" s="1">
        <v>0</v>
      </c>
      <c r="AN63" s="1">
        <v>0</v>
      </c>
      <c r="AO63" s="1">
        <v>0</v>
      </c>
      <c r="AP63" s="1">
        <v>0</v>
      </c>
      <c r="AQ63" s="1">
        <v>0</v>
      </c>
      <c r="AR63" s="1">
        <v>0</v>
      </c>
      <c r="AS63">
        <v>0</v>
      </c>
      <c r="AT63" s="1">
        <v>0</v>
      </c>
      <c r="AV63" s="2" t="s">
        <v>182</v>
      </c>
      <c r="AW63" s="1" t="s">
        <v>183</v>
      </c>
    </row>
    <row r="64" spans="1:49" ht="12.75">
      <c r="A64" s="12">
        <v>1</v>
      </c>
      <c r="B64" s="1" t="s">
        <v>184</v>
      </c>
      <c r="C64" s="1">
        <v>9</v>
      </c>
      <c r="F64" s="1">
        <v>8</v>
      </c>
      <c r="G64" s="1">
        <v>0</v>
      </c>
      <c r="H64" s="1">
        <v>18</v>
      </c>
      <c r="I64" s="1">
        <v>2</v>
      </c>
      <c r="J64" s="1">
        <v>0</v>
      </c>
      <c r="K64" s="1">
        <v>0</v>
      </c>
      <c r="N64" s="1">
        <v>10</v>
      </c>
      <c r="O64" s="1">
        <v>0</v>
      </c>
      <c r="P64" s="1">
        <v>0</v>
      </c>
      <c r="Q64" s="1">
        <v>26</v>
      </c>
      <c r="S64" s="1">
        <v>0</v>
      </c>
      <c r="T64" s="1">
        <v>0</v>
      </c>
      <c r="U64" s="1">
        <v>3</v>
      </c>
      <c r="V64" s="1">
        <v>0</v>
      </c>
      <c r="W64" s="1">
        <v>0</v>
      </c>
      <c r="AA64" s="1">
        <v>5</v>
      </c>
      <c r="AB64" s="1">
        <v>3</v>
      </c>
      <c r="AD64" s="1">
        <v>12</v>
      </c>
      <c r="AE64" s="1">
        <v>0</v>
      </c>
      <c r="AF64" s="1">
        <v>4</v>
      </c>
      <c r="AH64" s="1">
        <v>0</v>
      </c>
      <c r="AJ64" s="1">
        <v>1</v>
      </c>
      <c r="AK64" s="1">
        <v>1</v>
      </c>
      <c r="AL64" s="1">
        <v>1</v>
      </c>
      <c r="AM64" s="1">
        <v>0</v>
      </c>
      <c r="AN64" s="1">
        <v>0</v>
      </c>
      <c r="AO64" s="1">
        <v>0</v>
      </c>
      <c r="AP64" s="1">
        <v>0</v>
      </c>
      <c r="AQ64" s="1">
        <v>0</v>
      </c>
      <c r="AR64" s="1">
        <v>0</v>
      </c>
      <c r="AS64">
        <v>0</v>
      </c>
      <c r="AT64" s="1">
        <v>0</v>
      </c>
      <c r="AV64" s="2" t="s">
        <v>185</v>
      </c>
      <c r="AW64" s="11" t="s">
        <v>186</v>
      </c>
    </row>
    <row r="65" spans="1:46" ht="12.75">
      <c r="A65" s="12">
        <v>1</v>
      </c>
      <c r="B65" s="1" t="s">
        <v>187</v>
      </c>
      <c r="C65" s="1">
        <v>6</v>
      </c>
      <c r="F65" s="1">
        <v>0</v>
      </c>
      <c r="G65" s="1">
        <v>0</v>
      </c>
      <c r="H65" s="1">
        <v>6</v>
      </c>
      <c r="I65" s="1">
        <v>0</v>
      </c>
      <c r="J65" s="1">
        <v>0</v>
      </c>
      <c r="K65" s="1">
        <v>0</v>
      </c>
      <c r="N65" s="1">
        <v>0</v>
      </c>
      <c r="O65" s="1">
        <v>0</v>
      </c>
      <c r="P65" s="1">
        <v>0</v>
      </c>
      <c r="Q65" s="1">
        <v>12</v>
      </c>
      <c r="S65" s="1">
        <v>0</v>
      </c>
      <c r="T65" s="1">
        <v>0</v>
      </c>
      <c r="U65" s="1">
        <v>2</v>
      </c>
      <c r="V65" s="1">
        <v>0</v>
      </c>
      <c r="W65" s="1">
        <v>0</v>
      </c>
      <c r="AA65" s="1">
        <v>7</v>
      </c>
      <c r="AB65" s="1">
        <v>0</v>
      </c>
      <c r="AD65" s="1">
        <v>6</v>
      </c>
      <c r="AE65" s="1">
        <v>1</v>
      </c>
      <c r="AF65" s="1">
        <v>4</v>
      </c>
      <c r="AH65" s="1">
        <v>1</v>
      </c>
      <c r="AJ65" s="1">
        <v>0</v>
      </c>
      <c r="AK65" s="1">
        <v>0</v>
      </c>
      <c r="AL65" s="1">
        <v>0</v>
      </c>
      <c r="AM65" s="1">
        <v>0</v>
      </c>
      <c r="AN65" s="1">
        <v>0</v>
      </c>
      <c r="AO65" s="1">
        <v>0</v>
      </c>
      <c r="AP65" s="1">
        <v>0</v>
      </c>
      <c r="AQ65" s="1">
        <v>0</v>
      </c>
      <c r="AR65" s="1">
        <v>0</v>
      </c>
      <c r="AS65">
        <v>0</v>
      </c>
      <c r="AT65" s="1">
        <v>0</v>
      </c>
    </row>
    <row r="66" spans="1:48" ht="12.75">
      <c r="A66" s="12">
        <v>1</v>
      </c>
      <c r="B66" s="1" t="s">
        <v>188</v>
      </c>
      <c r="C66" s="1">
        <v>9</v>
      </c>
      <c r="F66" s="1">
        <v>0</v>
      </c>
      <c r="G66" s="1">
        <v>1</v>
      </c>
      <c r="H66" s="1">
        <v>5</v>
      </c>
      <c r="I66" s="1">
        <v>0</v>
      </c>
      <c r="J66" s="1">
        <v>0</v>
      </c>
      <c r="K66" s="1">
        <v>0</v>
      </c>
      <c r="N66" s="1">
        <v>0</v>
      </c>
      <c r="O66" s="1">
        <v>0</v>
      </c>
      <c r="P66" s="1">
        <v>0</v>
      </c>
      <c r="Q66" s="1">
        <v>10</v>
      </c>
      <c r="S66" s="1">
        <v>0</v>
      </c>
      <c r="T66" s="1">
        <v>0</v>
      </c>
      <c r="U66" s="1">
        <v>6</v>
      </c>
      <c r="V66" s="1">
        <v>0</v>
      </c>
      <c r="W66" s="1">
        <v>0</v>
      </c>
      <c r="AA66" s="1">
        <v>4</v>
      </c>
      <c r="AB66" s="1">
        <v>0</v>
      </c>
      <c r="AD66" s="1">
        <v>5</v>
      </c>
      <c r="AE66" s="1">
        <v>0</v>
      </c>
      <c r="AF66" s="1">
        <v>3</v>
      </c>
      <c r="AH66" s="1">
        <v>0</v>
      </c>
      <c r="AJ66" s="1">
        <v>0</v>
      </c>
      <c r="AK66" s="1">
        <v>0</v>
      </c>
      <c r="AL66" s="1">
        <v>0</v>
      </c>
      <c r="AM66" s="1">
        <v>1</v>
      </c>
      <c r="AN66" s="1">
        <v>0</v>
      </c>
      <c r="AO66" s="1">
        <v>0</v>
      </c>
      <c r="AP66" s="1">
        <v>0</v>
      </c>
      <c r="AQ66" s="1">
        <v>0</v>
      </c>
      <c r="AR66" s="1">
        <v>0</v>
      </c>
      <c r="AS66">
        <v>0</v>
      </c>
      <c r="AT66" s="1">
        <v>0</v>
      </c>
      <c r="AV66" s="2" t="s">
        <v>189</v>
      </c>
    </row>
    <row r="67" spans="1:49" ht="12.75">
      <c r="A67" s="12">
        <v>1</v>
      </c>
      <c r="B67" s="1" t="s">
        <v>190</v>
      </c>
      <c r="C67" s="1">
        <v>2</v>
      </c>
      <c r="F67" s="1">
        <v>0</v>
      </c>
      <c r="G67" s="1">
        <v>0</v>
      </c>
      <c r="H67" s="1">
        <v>5</v>
      </c>
      <c r="I67" s="1">
        <v>0</v>
      </c>
      <c r="J67" s="1">
        <v>0</v>
      </c>
      <c r="K67" s="1">
        <v>0</v>
      </c>
      <c r="N67" s="1">
        <v>0</v>
      </c>
      <c r="O67" s="1">
        <v>0</v>
      </c>
      <c r="P67" s="1">
        <v>0</v>
      </c>
      <c r="Q67" s="1">
        <v>10</v>
      </c>
      <c r="S67" s="1">
        <v>0</v>
      </c>
      <c r="T67" s="1">
        <v>0</v>
      </c>
      <c r="U67" s="1">
        <v>0</v>
      </c>
      <c r="V67" s="1">
        <v>0</v>
      </c>
      <c r="W67" s="1">
        <v>0</v>
      </c>
      <c r="AA67" s="1">
        <v>4</v>
      </c>
      <c r="AB67" s="1">
        <v>0</v>
      </c>
      <c r="AD67" s="1">
        <v>4</v>
      </c>
      <c r="AE67" s="1">
        <v>0</v>
      </c>
      <c r="AF67" s="1">
        <v>0</v>
      </c>
      <c r="AH67" s="1">
        <v>0</v>
      </c>
      <c r="AJ67" s="1">
        <v>0</v>
      </c>
      <c r="AK67" s="1">
        <v>0</v>
      </c>
      <c r="AL67" s="1">
        <v>0</v>
      </c>
      <c r="AM67" s="1">
        <v>0</v>
      </c>
      <c r="AN67" s="1">
        <v>0</v>
      </c>
      <c r="AO67" s="1">
        <v>0</v>
      </c>
      <c r="AP67" s="1">
        <v>0</v>
      </c>
      <c r="AQ67" s="1">
        <v>0</v>
      </c>
      <c r="AR67" s="1">
        <v>0</v>
      </c>
      <c r="AS67">
        <v>0</v>
      </c>
      <c r="AT67" s="1">
        <v>0</v>
      </c>
      <c r="AV67" s="2" t="s">
        <v>191</v>
      </c>
      <c r="AW67" s="1" t="s">
        <v>110</v>
      </c>
    </row>
    <row r="68" spans="1:49" ht="12.75">
      <c r="A68" s="12">
        <v>1</v>
      </c>
      <c r="B68" s="1" t="s">
        <v>192</v>
      </c>
      <c r="C68" s="1">
        <v>7</v>
      </c>
      <c r="F68" s="1">
        <v>0</v>
      </c>
      <c r="G68" s="1">
        <v>0</v>
      </c>
      <c r="H68" s="1">
        <v>0</v>
      </c>
      <c r="I68" s="1">
        <v>4</v>
      </c>
      <c r="J68" s="1">
        <v>0</v>
      </c>
      <c r="K68" s="1">
        <v>0</v>
      </c>
      <c r="N68" s="1">
        <v>0</v>
      </c>
      <c r="O68" s="1">
        <v>0</v>
      </c>
      <c r="P68" s="1">
        <v>0</v>
      </c>
      <c r="Q68" s="1">
        <v>12</v>
      </c>
      <c r="S68" s="1">
        <v>0</v>
      </c>
      <c r="T68" s="1">
        <v>0</v>
      </c>
      <c r="U68" s="1">
        <v>3</v>
      </c>
      <c r="V68" s="1">
        <v>0</v>
      </c>
      <c r="W68" s="1">
        <v>0</v>
      </c>
      <c r="AA68" s="1">
        <v>6</v>
      </c>
      <c r="AB68" s="1">
        <v>0</v>
      </c>
      <c r="AD68" s="1">
        <v>7</v>
      </c>
      <c r="AE68" s="1">
        <v>0</v>
      </c>
      <c r="AF68" s="1">
        <v>5</v>
      </c>
      <c r="AH68" s="1">
        <v>0</v>
      </c>
      <c r="AJ68" s="1">
        <v>0</v>
      </c>
      <c r="AK68" s="1">
        <v>0</v>
      </c>
      <c r="AL68" s="1">
        <v>0</v>
      </c>
      <c r="AM68" s="1">
        <v>0</v>
      </c>
      <c r="AN68" s="1">
        <v>0</v>
      </c>
      <c r="AO68" s="1">
        <v>0</v>
      </c>
      <c r="AP68" s="1">
        <v>0</v>
      </c>
      <c r="AQ68" s="1">
        <v>0</v>
      </c>
      <c r="AR68" s="1">
        <v>0</v>
      </c>
      <c r="AS68">
        <v>0</v>
      </c>
      <c r="AT68" s="1">
        <v>0</v>
      </c>
      <c r="AV68" s="2" t="s">
        <v>193</v>
      </c>
      <c r="AW68" s="1" t="s">
        <v>110</v>
      </c>
    </row>
    <row r="69" spans="1:49" ht="12.75">
      <c r="A69" s="12"/>
      <c r="B69" s="1" t="s">
        <v>194</v>
      </c>
      <c r="AS69"/>
      <c r="AV69" s="2" t="s">
        <v>195</v>
      </c>
      <c r="AW69" s="1" t="s">
        <v>110</v>
      </c>
    </row>
    <row r="70" spans="1:49" ht="25.5">
      <c r="A70" s="12">
        <v>1</v>
      </c>
      <c r="B70" s="1" t="s">
        <v>196</v>
      </c>
      <c r="C70" s="1">
        <v>54</v>
      </c>
      <c r="F70" s="1">
        <v>0</v>
      </c>
      <c r="G70" s="1">
        <v>0</v>
      </c>
      <c r="H70" s="1">
        <v>42</v>
      </c>
      <c r="I70" s="1">
        <v>6</v>
      </c>
      <c r="J70" s="1">
        <v>0</v>
      </c>
      <c r="K70" s="1">
        <v>0</v>
      </c>
      <c r="N70" s="1">
        <v>0</v>
      </c>
      <c r="O70" s="1">
        <v>0</v>
      </c>
      <c r="P70" s="1">
        <v>0</v>
      </c>
      <c r="Q70" s="1">
        <f>42*2+6*3</f>
        <v>102</v>
      </c>
      <c r="S70" s="1">
        <v>0</v>
      </c>
      <c r="T70" s="1">
        <v>3</v>
      </c>
      <c r="U70" s="1">
        <v>25</v>
      </c>
      <c r="V70" s="1">
        <v>0</v>
      </c>
      <c r="W70" s="1">
        <v>0</v>
      </c>
      <c r="AA70" s="1">
        <v>0</v>
      </c>
      <c r="AB70" s="1">
        <v>0</v>
      </c>
      <c r="AD70" s="1">
        <v>26</v>
      </c>
      <c r="AE70" s="1">
        <v>0</v>
      </c>
      <c r="AF70" s="1">
        <v>0</v>
      </c>
      <c r="AH70" s="1">
        <v>0</v>
      </c>
      <c r="AJ70" s="1">
        <v>0</v>
      </c>
      <c r="AK70" s="1">
        <v>0</v>
      </c>
      <c r="AL70" s="1">
        <v>0</v>
      </c>
      <c r="AM70" s="1">
        <v>0</v>
      </c>
      <c r="AN70" s="1">
        <v>0</v>
      </c>
      <c r="AO70" s="1">
        <v>0</v>
      </c>
      <c r="AP70" s="1">
        <v>0</v>
      </c>
      <c r="AQ70" s="1">
        <v>0</v>
      </c>
      <c r="AR70" s="1">
        <v>0</v>
      </c>
      <c r="AS70">
        <v>0</v>
      </c>
      <c r="AT70" s="1">
        <v>0</v>
      </c>
      <c r="AV70" s="2" t="s">
        <v>197</v>
      </c>
      <c r="AW70" s="1" t="s">
        <v>110</v>
      </c>
    </row>
    <row r="71" spans="1:49" ht="12.75">
      <c r="A71" s="12">
        <v>1</v>
      </c>
      <c r="B71" s="1" t="s">
        <v>198</v>
      </c>
      <c r="C71" s="1">
        <v>6</v>
      </c>
      <c r="F71" s="1">
        <v>0</v>
      </c>
      <c r="G71" s="1">
        <v>1</v>
      </c>
      <c r="H71" s="1">
        <v>6</v>
      </c>
      <c r="I71" s="1">
        <v>0</v>
      </c>
      <c r="J71" s="1">
        <v>0</v>
      </c>
      <c r="K71" s="1">
        <v>0</v>
      </c>
      <c r="N71" s="1">
        <v>0</v>
      </c>
      <c r="O71" s="1">
        <v>0</v>
      </c>
      <c r="P71" s="1">
        <v>0</v>
      </c>
      <c r="Q71" s="1">
        <v>0</v>
      </c>
      <c r="S71" s="1">
        <v>0</v>
      </c>
      <c r="T71" s="1">
        <v>0</v>
      </c>
      <c r="U71" s="1">
        <v>0</v>
      </c>
      <c r="V71" s="1">
        <v>0</v>
      </c>
      <c r="W71" s="1">
        <v>0</v>
      </c>
      <c r="AA71" s="1">
        <v>7</v>
      </c>
      <c r="AB71" s="1">
        <v>0</v>
      </c>
      <c r="AD71" s="1">
        <v>0</v>
      </c>
      <c r="AE71" s="1">
        <v>0</v>
      </c>
      <c r="AF71" s="1">
        <v>6</v>
      </c>
      <c r="AH71" s="1">
        <v>0</v>
      </c>
      <c r="AJ71" s="1">
        <v>0</v>
      </c>
      <c r="AK71" s="1">
        <v>0</v>
      </c>
      <c r="AL71" s="1">
        <v>0</v>
      </c>
      <c r="AM71" s="1">
        <v>0</v>
      </c>
      <c r="AN71" s="1">
        <v>0</v>
      </c>
      <c r="AO71" s="1">
        <v>0</v>
      </c>
      <c r="AP71" s="1">
        <v>0</v>
      </c>
      <c r="AQ71" s="1">
        <v>0</v>
      </c>
      <c r="AR71" s="1">
        <v>0</v>
      </c>
      <c r="AS71">
        <v>1</v>
      </c>
      <c r="AT71" s="1">
        <v>0</v>
      </c>
      <c r="AV71" s="2" t="s">
        <v>199</v>
      </c>
      <c r="AW71" s="1" t="s">
        <v>110</v>
      </c>
    </row>
    <row r="72" spans="1:49" ht="12.75">
      <c r="A72" s="12">
        <v>1</v>
      </c>
      <c r="B72" s="1" t="s">
        <v>200</v>
      </c>
      <c r="C72" s="1">
        <v>8</v>
      </c>
      <c r="F72" s="1">
        <v>0</v>
      </c>
      <c r="G72" s="1">
        <v>0</v>
      </c>
      <c r="H72" s="1">
        <v>9</v>
      </c>
      <c r="I72" s="1">
        <v>0</v>
      </c>
      <c r="J72" s="1">
        <v>0</v>
      </c>
      <c r="K72" s="1">
        <v>0</v>
      </c>
      <c r="N72" s="1">
        <v>0</v>
      </c>
      <c r="O72" s="1">
        <v>0</v>
      </c>
      <c r="P72" s="1">
        <v>0</v>
      </c>
      <c r="Q72" s="1">
        <v>18</v>
      </c>
      <c r="S72" s="1">
        <v>0</v>
      </c>
      <c r="T72" s="1">
        <v>0</v>
      </c>
      <c r="U72" s="1">
        <v>0</v>
      </c>
      <c r="V72" s="1">
        <v>0</v>
      </c>
      <c r="W72" s="1">
        <v>0</v>
      </c>
      <c r="AA72" s="1">
        <v>9</v>
      </c>
      <c r="AB72" s="1">
        <v>0</v>
      </c>
      <c r="AD72" s="1">
        <v>9</v>
      </c>
      <c r="AE72" s="1">
        <v>0</v>
      </c>
      <c r="AF72" s="1">
        <v>8</v>
      </c>
      <c r="AH72" s="1">
        <v>0</v>
      </c>
      <c r="AJ72" s="1">
        <v>0</v>
      </c>
      <c r="AK72" s="1">
        <v>0</v>
      </c>
      <c r="AL72" s="1">
        <v>0</v>
      </c>
      <c r="AM72" s="1">
        <v>0</v>
      </c>
      <c r="AN72" s="1">
        <v>0</v>
      </c>
      <c r="AO72" s="1">
        <v>0</v>
      </c>
      <c r="AP72" s="1">
        <v>0</v>
      </c>
      <c r="AQ72" s="1">
        <v>0</v>
      </c>
      <c r="AR72" s="1">
        <v>0</v>
      </c>
      <c r="AS72">
        <v>1</v>
      </c>
      <c r="AT72" s="1">
        <v>0</v>
      </c>
      <c r="AW72" s="1" t="s">
        <v>110</v>
      </c>
    </row>
    <row r="73" spans="1:49" ht="12.75">
      <c r="A73" s="12">
        <v>1</v>
      </c>
      <c r="B73" s="1" t="s">
        <v>201</v>
      </c>
      <c r="C73" s="1">
        <v>18</v>
      </c>
      <c r="F73" s="1">
        <v>1</v>
      </c>
      <c r="G73" s="1">
        <v>1</v>
      </c>
      <c r="H73" s="1">
        <v>18</v>
      </c>
      <c r="I73" s="1">
        <v>1</v>
      </c>
      <c r="J73" s="1">
        <v>0</v>
      </c>
      <c r="K73" s="1">
        <v>0</v>
      </c>
      <c r="N73" s="1">
        <v>0</v>
      </c>
      <c r="O73" s="1">
        <v>0</v>
      </c>
      <c r="P73" s="1">
        <v>1</v>
      </c>
      <c r="Q73" s="1">
        <v>39</v>
      </c>
      <c r="S73" s="1">
        <v>0</v>
      </c>
      <c r="T73" s="1">
        <v>0</v>
      </c>
      <c r="U73" s="1">
        <v>4</v>
      </c>
      <c r="V73" s="1">
        <v>1</v>
      </c>
      <c r="W73" s="1">
        <v>0</v>
      </c>
      <c r="AA73" s="1">
        <v>18</v>
      </c>
      <c r="AB73" s="1">
        <v>3</v>
      </c>
      <c r="AD73" s="1">
        <v>18</v>
      </c>
      <c r="AE73" s="1">
        <v>2</v>
      </c>
      <c r="AF73" s="1">
        <v>14</v>
      </c>
      <c r="AH73" s="1">
        <v>1</v>
      </c>
      <c r="AJ73" s="1">
        <v>1</v>
      </c>
      <c r="AK73" s="1">
        <v>0</v>
      </c>
      <c r="AL73" s="1">
        <v>0</v>
      </c>
      <c r="AM73" s="1">
        <v>0</v>
      </c>
      <c r="AN73" s="1">
        <v>0</v>
      </c>
      <c r="AO73" s="1">
        <v>1</v>
      </c>
      <c r="AP73" s="1">
        <v>0</v>
      </c>
      <c r="AQ73" s="1">
        <v>0</v>
      </c>
      <c r="AR73" s="1">
        <v>0</v>
      </c>
      <c r="AS73">
        <v>2</v>
      </c>
      <c r="AT73" s="1">
        <v>0</v>
      </c>
      <c r="AV73" s="2" t="s">
        <v>202</v>
      </c>
      <c r="AW73" s="1" t="s">
        <v>110</v>
      </c>
    </row>
    <row r="74" spans="1:49" ht="12.75">
      <c r="A74" s="12">
        <v>1</v>
      </c>
      <c r="B74" s="1" t="s">
        <v>203</v>
      </c>
      <c r="C74" s="1">
        <v>3</v>
      </c>
      <c r="F74" s="1">
        <v>1</v>
      </c>
      <c r="G74" s="1">
        <v>0</v>
      </c>
      <c r="H74" s="1">
        <v>11</v>
      </c>
      <c r="I74" s="1">
        <v>0</v>
      </c>
      <c r="J74" s="1">
        <v>0</v>
      </c>
      <c r="K74" s="1">
        <v>0</v>
      </c>
      <c r="N74" s="1">
        <v>0</v>
      </c>
      <c r="O74" s="1">
        <v>0</v>
      </c>
      <c r="P74" s="1">
        <v>0</v>
      </c>
      <c r="Q74" s="1">
        <v>22</v>
      </c>
      <c r="S74" s="1">
        <v>0</v>
      </c>
      <c r="T74" s="1">
        <v>0</v>
      </c>
      <c r="U74" s="1">
        <v>0</v>
      </c>
      <c r="V74" s="1">
        <v>0</v>
      </c>
      <c r="W74" s="1">
        <v>0</v>
      </c>
      <c r="AA74" s="1">
        <v>12</v>
      </c>
      <c r="AB74" s="1">
        <v>0</v>
      </c>
      <c r="AD74" s="1">
        <v>11</v>
      </c>
      <c r="AE74" s="1">
        <v>0</v>
      </c>
      <c r="AF74" s="1">
        <v>3</v>
      </c>
      <c r="AH74" s="1">
        <v>0</v>
      </c>
      <c r="AJ74" s="1">
        <v>0</v>
      </c>
      <c r="AK74" s="1">
        <v>0</v>
      </c>
      <c r="AL74" s="1">
        <v>0</v>
      </c>
      <c r="AM74" s="1">
        <v>0</v>
      </c>
      <c r="AN74" s="1">
        <v>0</v>
      </c>
      <c r="AO74" s="1">
        <v>0</v>
      </c>
      <c r="AP74" s="1">
        <v>0</v>
      </c>
      <c r="AQ74" s="1">
        <v>0</v>
      </c>
      <c r="AR74" s="1">
        <v>0</v>
      </c>
      <c r="AS74">
        <v>0</v>
      </c>
      <c r="AT74" s="1">
        <v>0</v>
      </c>
      <c r="AV74" s="2" t="s">
        <v>204</v>
      </c>
      <c r="AW74" s="1" t="s">
        <v>110</v>
      </c>
    </row>
    <row r="75" spans="1:49" ht="25.5">
      <c r="A75" s="12"/>
      <c r="B75" s="1" t="s">
        <v>205</v>
      </c>
      <c r="AS75">
        <v>0</v>
      </c>
      <c r="AV75" s="2" t="s">
        <v>206</v>
      </c>
      <c r="AW75" s="1" t="s">
        <v>110</v>
      </c>
    </row>
    <row r="76" spans="1:48" ht="25.5">
      <c r="A76" s="12">
        <v>1</v>
      </c>
      <c r="B76" s="1" t="s">
        <v>207</v>
      </c>
      <c r="C76" s="1">
        <v>8</v>
      </c>
      <c r="F76" s="1">
        <v>1</v>
      </c>
      <c r="G76" s="1">
        <v>0</v>
      </c>
      <c r="H76" s="1">
        <v>7</v>
      </c>
      <c r="I76" s="1">
        <v>0</v>
      </c>
      <c r="J76" s="1">
        <v>0</v>
      </c>
      <c r="K76" s="1">
        <v>0</v>
      </c>
      <c r="N76" s="1">
        <v>0</v>
      </c>
      <c r="O76" s="1">
        <v>0</v>
      </c>
      <c r="P76" s="1">
        <v>0</v>
      </c>
      <c r="Q76" s="1">
        <v>14</v>
      </c>
      <c r="S76" s="1">
        <v>0</v>
      </c>
      <c r="T76" s="1">
        <v>0</v>
      </c>
      <c r="U76" s="1">
        <v>0</v>
      </c>
      <c r="V76" s="1">
        <v>0</v>
      </c>
      <c r="W76" s="1">
        <v>0</v>
      </c>
      <c r="AA76" s="1">
        <v>2</v>
      </c>
      <c r="AB76" s="1">
        <v>2</v>
      </c>
      <c r="AD76" s="1">
        <v>7</v>
      </c>
      <c r="AE76" s="1">
        <v>0</v>
      </c>
      <c r="AF76" s="1">
        <v>2</v>
      </c>
      <c r="AH76" s="1">
        <v>0</v>
      </c>
      <c r="AJ76" s="1">
        <v>0</v>
      </c>
      <c r="AK76" s="1">
        <v>0</v>
      </c>
      <c r="AL76" s="1">
        <v>0</v>
      </c>
      <c r="AM76" s="1">
        <v>0</v>
      </c>
      <c r="AN76" s="1">
        <v>0</v>
      </c>
      <c r="AO76" s="1">
        <v>0</v>
      </c>
      <c r="AP76" s="1">
        <v>0</v>
      </c>
      <c r="AQ76" s="1">
        <v>0</v>
      </c>
      <c r="AR76" s="1">
        <v>0</v>
      </c>
      <c r="AS76">
        <v>0</v>
      </c>
      <c r="AT76" s="1">
        <v>0</v>
      </c>
      <c r="AV76" s="2" t="s">
        <v>208</v>
      </c>
    </row>
    <row r="77" spans="1:49" ht="12.75">
      <c r="A77" s="12">
        <v>1</v>
      </c>
      <c r="B77" s="1" t="s">
        <v>209</v>
      </c>
      <c r="C77" s="1">
        <v>6</v>
      </c>
      <c r="F77" s="1">
        <v>0</v>
      </c>
      <c r="G77" s="1">
        <v>0</v>
      </c>
      <c r="H77" s="1">
        <v>8</v>
      </c>
      <c r="I77" s="1">
        <v>0</v>
      </c>
      <c r="J77" s="1">
        <v>0</v>
      </c>
      <c r="K77" s="1">
        <v>0</v>
      </c>
      <c r="N77" s="1">
        <v>0</v>
      </c>
      <c r="O77" s="1">
        <v>0</v>
      </c>
      <c r="P77" s="1">
        <v>0</v>
      </c>
      <c r="Q77" s="1">
        <v>16</v>
      </c>
      <c r="S77" s="1">
        <v>0</v>
      </c>
      <c r="T77" s="1">
        <v>0</v>
      </c>
      <c r="U77" s="1">
        <v>0</v>
      </c>
      <c r="V77" s="1">
        <v>0</v>
      </c>
      <c r="W77" s="1">
        <v>0</v>
      </c>
      <c r="AA77" s="1">
        <v>7</v>
      </c>
      <c r="AB77" s="1">
        <v>0</v>
      </c>
      <c r="AD77" s="1">
        <v>8</v>
      </c>
      <c r="AE77" s="1">
        <v>1</v>
      </c>
      <c r="AF77" s="1">
        <v>5</v>
      </c>
      <c r="AH77" s="1">
        <v>1</v>
      </c>
      <c r="AJ77" s="1">
        <v>0</v>
      </c>
      <c r="AK77" s="1">
        <v>0</v>
      </c>
      <c r="AL77" s="1">
        <v>0</v>
      </c>
      <c r="AM77" s="1">
        <v>0</v>
      </c>
      <c r="AN77" s="1">
        <v>0</v>
      </c>
      <c r="AO77" s="1">
        <v>0</v>
      </c>
      <c r="AP77" s="1">
        <v>0</v>
      </c>
      <c r="AQ77" s="1">
        <v>0</v>
      </c>
      <c r="AR77" s="1">
        <v>0</v>
      </c>
      <c r="AS77">
        <v>0</v>
      </c>
      <c r="AT77" s="1">
        <v>0</v>
      </c>
      <c r="AW77" s="1" t="s">
        <v>110</v>
      </c>
    </row>
    <row r="78" spans="1:49" ht="12.75">
      <c r="A78" s="12">
        <v>1</v>
      </c>
      <c r="B78" s="1" t="s">
        <v>210</v>
      </c>
      <c r="C78" s="1">
        <v>18</v>
      </c>
      <c r="F78" s="1">
        <v>1</v>
      </c>
      <c r="G78" s="1">
        <v>1</v>
      </c>
      <c r="H78" s="1">
        <v>18</v>
      </c>
      <c r="I78" s="1">
        <v>1</v>
      </c>
      <c r="J78" s="1">
        <v>0</v>
      </c>
      <c r="K78" s="1">
        <v>0</v>
      </c>
      <c r="N78" s="1">
        <v>0</v>
      </c>
      <c r="O78" s="1">
        <v>0</v>
      </c>
      <c r="P78" s="1">
        <v>0</v>
      </c>
      <c r="Q78" s="1">
        <v>19</v>
      </c>
      <c r="S78" s="1">
        <v>0</v>
      </c>
      <c r="T78" s="1">
        <v>0</v>
      </c>
      <c r="U78" s="1">
        <v>4</v>
      </c>
      <c r="V78" s="1">
        <v>1</v>
      </c>
      <c r="W78" s="1">
        <v>1</v>
      </c>
      <c r="AA78" s="1">
        <f>4+AF78</f>
        <v>18</v>
      </c>
      <c r="AB78" s="1">
        <v>2</v>
      </c>
      <c r="AD78" s="1">
        <v>19</v>
      </c>
      <c r="AE78" s="1">
        <v>2</v>
      </c>
      <c r="AF78" s="1">
        <v>14</v>
      </c>
      <c r="AH78" s="1">
        <v>2</v>
      </c>
      <c r="AJ78" s="1">
        <v>1</v>
      </c>
      <c r="AK78" s="1">
        <v>0</v>
      </c>
      <c r="AL78" s="1">
        <v>0</v>
      </c>
      <c r="AM78" s="1">
        <v>0</v>
      </c>
      <c r="AN78" s="1">
        <v>0</v>
      </c>
      <c r="AO78" s="1">
        <v>0</v>
      </c>
      <c r="AP78" s="1">
        <v>0</v>
      </c>
      <c r="AQ78" s="1">
        <v>0</v>
      </c>
      <c r="AR78" s="1">
        <v>0</v>
      </c>
      <c r="AS78">
        <v>2</v>
      </c>
      <c r="AT78" s="1">
        <v>0</v>
      </c>
      <c r="AV78" s="2" t="s">
        <v>211</v>
      </c>
      <c r="AW78" s="1" t="s">
        <v>212</v>
      </c>
    </row>
    <row r="79" ht="12.75">
      <c r="A79" s="4" t="s">
        <v>213</v>
      </c>
    </row>
    <row r="80" spans="2:49" ht="12.75">
      <c r="B80" s="1" t="s">
        <v>214</v>
      </c>
      <c r="C80" s="1">
        <v>8</v>
      </c>
      <c r="D80" s="1">
        <v>0</v>
      </c>
      <c r="E80" s="1">
        <v>0</v>
      </c>
      <c r="F80" s="1">
        <v>0</v>
      </c>
      <c r="H80" s="1">
        <v>8</v>
      </c>
      <c r="I80" s="1">
        <v>1</v>
      </c>
      <c r="J80" s="1">
        <v>0</v>
      </c>
      <c r="K80" s="1">
        <v>0</v>
      </c>
      <c r="N80" s="1">
        <v>8</v>
      </c>
      <c r="O80" s="1">
        <v>0</v>
      </c>
      <c r="Q80" s="1">
        <v>19</v>
      </c>
      <c r="R80" s="1">
        <v>0</v>
      </c>
      <c r="U80" s="1">
        <v>0</v>
      </c>
      <c r="V80" s="1">
        <v>0</v>
      </c>
      <c r="W80" s="1">
        <v>0</v>
      </c>
      <c r="X80" s="1">
        <v>30</v>
      </c>
      <c r="Y80" s="1">
        <v>0</v>
      </c>
      <c r="Z80" s="1">
        <v>0</v>
      </c>
      <c r="AC80" s="1">
        <v>2</v>
      </c>
      <c r="AF80" s="1">
        <v>8</v>
      </c>
      <c r="AG80" s="1">
        <v>0</v>
      </c>
      <c r="AI80" s="1">
        <v>0</v>
      </c>
      <c r="AK80" s="1">
        <v>0</v>
      </c>
      <c r="AL80" s="1">
        <v>0</v>
      </c>
      <c r="AV80" s="2" t="s">
        <v>68</v>
      </c>
      <c r="AW80" s="1" t="s">
        <v>215</v>
      </c>
    </row>
    <row r="81" spans="2:49" ht="12.75">
      <c r="B81" s="1" t="s">
        <v>216</v>
      </c>
      <c r="C81" s="1">
        <v>10</v>
      </c>
      <c r="D81" s="1">
        <v>0</v>
      </c>
      <c r="E81" s="1">
        <v>0</v>
      </c>
      <c r="F81" s="1">
        <v>0</v>
      </c>
      <c r="H81" s="1">
        <v>9</v>
      </c>
      <c r="I81" s="1">
        <v>0</v>
      </c>
      <c r="J81" s="1">
        <v>0</v>
      </c>
      <c r="K81" s="1">
        <v>0</v>
      </c>
      <c r="N81" s="1">
        <v>9</v>
      </c>
      <c r="O81" s="1">
        <v>0</v>
      </c>
      <c r="Q81" s="1">
        <v>18</v>
      </c>
      <c r="R81" s="1">
        <v>1</v>
      </c>
      <c r="U81" s="1">
        <v>4</v>
      </c>
      <c r="V81" s="1">
        <v>0</v>
      </c>
      <c r="W81" s="1">
        <v>0</v>
      </c>
      <c r="X81" s="1">
        <v>30</v>
      </c>
      <c r="Y81" s="1">
        <v>0</v>
      </c>
      <c r="Z81" s="1">
        <v>0</v>
      </c>
      <c r="AC81" s="1">
        <v>4</v>
      </c>
      <c r="AF81" s="1">
        <v>5</v>
      </c>
      <c r="AG81" s="1">
        <v>1</v>
      </c>
      <c r="AI81" s="1">
        <v>1</v>
      </c>
      <c r="AK81" s="1">
        <v>2</v>
      </c>
      <c r="AL81" s="1">
        <v>2</v>
      </c>
      <c r="AV81" s="2" t="s">
        <v>217</v>
      </c>
      <c r="AW81" s="1" t="s">
        <v>218</v>
      </c>
    </row>
    <row r="82" spans="2:49" ht="12.75">
      <c r="B82" s="1" t="s">
        <v>219</v>
      </c>
      <c r="C82" s="1">
        <v>11</v>
      </c>
      <c r="D82" s="1">
        <v>0</v>
      </c>
      <c r="E82" s="1">
        <v>7</v>
      </c>
      <c r="F82" s="1">
        <v>0</v>
      </c>
      <c r="H82" s="1">
        <v>18</v>
      </c>
      <c r="I82" s="1">
        <v>0</v>
      </c>
      <c r="J82" s="1">
        <v>0</v>
      </c>
      <c r="K82" s="1">
        <v>0</v>
      </c>
      <c r="N82" s="1">
        <v>4</v>
      </c>
      <c r="O82" s="1">
        <v>0</v>
      </c>
      <c r="Q82" s="1">
        <f>18*2</f>
        <v>36</v>
      </c>
      <c r="R82" s="1">
        <v>0</v>
      </c>
      <c r="U82" s="1">
        <v>0</v>
      </c>
      <c r="V82" s="1">
        <v>0</v>
      </c>
      <c r="W82" s="1">
        <v>0</v>
      </c>
      <c r="X82" s="1">
        <v>34</v>
      </c>
      <c r="Y82" s="1">
        <v>0</v>
      </c>
      <c r="Z82" s="1">
        <v>0</v>
      </c>
      <c r="AC82" s="1">
        <v>2</v>
      </c>
      <c r="AF82" s="1">
        <v>11</v>
      </c>
      <c r="AG82" s="1">
        <v>0</v>
      </c>
      <c r="AI82" s="1">
        <v>0</v>
      </c>
      <c r="AK82" s="1">
        <v>0</v>
      </c>
      <c r="AL82" s="1">
        <v>0</v>
      </c>
      <c r="AV82" s="2" t="s">
        <v>220</v>
      </c>
      <c r="AW82" s="1" t="s">
        <v>221</v>
      </c>
    </row>
    <row r="83" spans="2:49" ht="12.75">
      <c r="B83" s="1" t="s">
        <v>222</v>
      </c>
      <c r="C83" s="1">
        <v>11</v>
      </c>
      <c r="D83" s="1">
        <v>0</v>
      </c>
      <c r="E83" s="1">
        <v>2</v>
      </c>
      <c r="F83" s="1">
        <v>0</v>
      </c>
      <c r="H83" s="1">
        <v>12</v>
      </c>
      <c r="I83" s="1">
        <v>0</v>
      </c>
      <c r="J83" s="1">
        <v>0</v>
      </c>
      <c r="K83" s="1">
        <v>0</v>
      </c>
      <c r="N83" s="1">
        <v>8</v>
      </c>
      <c r="O83" s="1">
        <v>0</v>
      </c>
      <c r="Q83" s="1">
        <v>24</v>
      </c>
      <c r="R83" s="1">
        <v>0</v>
      </c>
      <c r="U83" s="1">
        <v>6</v>
      </c>
      <c r="V83" s="1">
        <v>0</v>
      </c>
      <c r="W83" s="1">
        <v>0</v>
      </c>
      <c r="X83" s="1">
        <v>20</v>
      </c>
      <c r="Y83" s="1">
        <v>0</v>
      </c>
      <c r="Z83" s="1">
        <v>0</v>
      </c>
      <c r="AC83" s="1">
        <v>5</v>
      </c>
      <c r="AF83" s="1">
        <v>5</v>
      </c>
      <c r="AG83" s="1">
        <v>0</v>
      </c>
      <c r="AI83" s="1">
        <v>0</v>
      </c>
      <c r="AK83" s="1">
        <v>1</v>
      </c>
      <c r="AL83" s="1">
        <v>1</v>
      </c>
      <c r="AW83" s="1" t="s">
        <v>221</v>
      </c>
    </row>
    <row r="84" spans="2:49" ht="12.75">
      <c r="B84" s="1" t="s">
        <v>223</v>
      </c>
      <c r="C84" s="1">
        <v>11</v>
      </c>
      <c r="D84" s="1">
        <v>0</v>
      </c>
      <c r="E84" s="1">
        <v>0</v>
      </c>
      <c r="F84" s="1">
        <v>0</v>
      </c>
      <c r="H84" s="1">
        <v>0</v>
      </c>
      <c r="I84" s="1">
        <v>0</v>
      </c>
      <c r="J84" s="1">
        <v>0</v>
      </c>
      <c r="K84" s="1">
        <v>0</v>
      </c>
      <c r="N84" s="1">
        <v>0</v>
      </c>
      <c r="O84" s="1">
        <v>0</v>
      </c>
      <c r="Q84" s="1">
        <v>0</v>
      </c>
      <c r="R84" s="1">
        <v>0</v>
      </c>
      <c r="U84" s="1">
        <v>11</v>
      </c>
      <c r="V84" s="1">
        <v>0</v>
      </c>
      <c r="W84" s="1">
        <v>0</v>
      </c>
      <c r="X84" s="1">
        <v>17</v>
      </c>
      <c r="Y84" s="1">
        <v>1</v>
      </c>
      <c r="Z84" s="1">
        <v>1</v>
      </c>
      <c r="AC84" s="1">
        <v>0</v>
      </c>
      <c r="AF84" s="1">
        <v>0</v>
      </c>
      <c r="AG84" s="1">
        <v>0</v>
      </c>
      <c r="AI84" s="1">
        <v>0</v>
      </c>
      <c r="AK84" s="1">
        <v>3</v>
      </c>
      <c r="AL84" s="1">
        <v>4</v>
      </c>
      <c r="AV84" s="2" t="s">
        <v>224</v>
      </c>
      <c r="AW84" s="1" t="s">
        <v>225</v>
      </c>
    </row>
    <row r="85" spans="2:49" ht="12.75">
      <c r="B85" s="1" t="s">
        <v>226</v>
      </c>
      <c r="C85" s="1">
        <v>4</v>
      </c>
      <c r="D85" s="1">
        <v>4</v>
      </c>
      <c r="E85" s="1">
        <v>0</v>
      </c>
      <c r="F85" s="1">
        <v>0</v>
      </c>
      <c r="H85" s="1">
        <v>10</v>
      </c>
      <c r="I85" s="1">
        <v>0</v>
      </c>
      <c r="J85" s="1">
        <v>0</v>
      </c>
      <c r="K85" s="1">
        <v>0</v>
      </c>
      <c r="N85" s="1">
        <v>11</v>
      </c>
      <c r="O85" s="1">
        <v>0</v>
      </c>
      <c r="Q85" s="1">
        <v>22</v>
      </c>
      <c r="R85" s="1">
        <v>0</v>
      </c>
      <c r="U85" s="1">
        <v>0</v>
      </c>
      <c r="V85" s="1">
        <v>0</v>
      </c>
      <c r="W85" s="1">
        <v>0</v>
      </c>
      <c r="X85" s="1">
        <v>25</v>
      </c>
      <c r="Y85" s="1">
        <v>0</v>
      </c>
      <c r="Z85" s="1">
        <v>0</v>
      </c>
      <c r="AC85" s="1">
        <v>6</v>
      </c>
      <c r="AF85" s="1">
        <v>4</v>
      </c>
      <c r="AG85" s="1">
        <v>0</v>
      </c>
      <c r="AI85" s="1">
        <v>4</v>
      </c>
      <c r="AK85" s="1">
        <v>0</v>
      </c>
      <c r="AL85" s="1">
        <v>0</v>
      </c>
      <c r="AV85" s="2" t="s">
        <v>227</v>
      </c>
      <c r="AW85" s="1" t="s">
        <v>228</v>
      </c>
    </row>
    <row r="86" spans="2:49" ht="12.75">
      <c r="B86" s="1" t="s">
        <v>229</v>
      </c>
      <c r="C86" s="1">
        <v>3</v>
      </c>
      <c r="D86" s="1">
        <v>1</v>
      </c>
      <c r="E86" s="1">
        <v>0</v>
      </c>
      <c r="F86" s="1">
        <v>0</v>
      </c>
      <c r="H86" s="1">
        <v>6</v>
      </c>
      <c r="I86" s="1">
        <v>0</v>
      </c>
      <c r="J86" s="1">
        <v>0</v>
      </c>
      <c r="K86" s="1">
        <v>0</v>
      </c>
      <c r="N86" s="1">
        <v>6</v>
      </c>
      <c r="O86" s="1">
        <v>0</v>
      </c>
      <c r="Q86" s="1">
        <v>12</v>
      </c>
      <c r="R86" s="1">
        <v>0</v>
      </c>
      <c r="U86" s="1">
        <v>0</v>
      </c>
      <c r="V86" s="1">
        <v>0</v>
      </c>
      <c r="W86" s="1">
        <v>0</v>
      </c>
      <c r="X86" s="1">
        <v>20</v>
      </c>
      <c r="Y86" s="1">
        <v>1</v>
      </c>
      <c r="Z86" s="1">
        <v>1</v>
      </c>
      <c r="AC86" s="1">
        <v>2</v>
      </c>
      <c r="AF86" s="1">
        <v>1</v>
      </c>
      <c r="AG86" s="1">
        <v>2</v>
      </c>
      <c r="AI86" s="1">
        <v>1</v>
      </c>
      <c r="AK86" s="1">
        <v>0</v>
      </c>
      <c r="AL86" s="1">
        <v>0</v>
      </c>
      <c r="AV86" s="2" t="s">
        <v>230</v>
      </c>
      <c r="AW86" s="1" t="s">
        <v>225</v>
      </c>
    </row>
    <row r="87" spans="2:49" ht="12.75">
      <c r="B87" s="1" t="s">
        <v>231</v>
      </c>
      <c r="C87" s="1">
        <v>10</v>
      </c>
      <c r="D87" s="1">
        <v>0</v>
      </c>
      <c r="E87" s="1">
        <v>0</v>
      </c>
      <c r="F87" s="1">
        <v>0</v>
      </c>
      <c r="H87" s="1">
        <v>3</v>
      </c>
      <c r="I87" s="1">
        <v>0</v>
      </c>
      <c r="J87" s="1">
        <v>0</v>
      </c>
      <c r="K87" s="1">
        <v>0</v>
      </c>
      <c r="N87" s="1">
        <v>3</v>
      </c>
      <c r="O87" s="1">
        <v>0</v>
      </c>
      <c r="Q87" s="1">
        <v>6</v>
      </c>
      <c r="R87" s="1">
        <v>0</v>
      </c>
      <c r="U87" s="1">
        <v>6</v>
      </c>
      <c r="V87" s="1">
        <v>0</v>
      </c>
      <c r="W87" s="1">
        <v>0</v>
      </c>
      <c r="X87" s="1">
        <v>36</v>
      </c>
      <c r="Y87" s="1">
        <v>0</v>
      </c>
      <c r="Z87" s="1">
        <v>0</v>
      </c>
      <c r="AC87" s="1">
        <v>2</v>
      </c>
      <c r="AF87" s="1">
        <v>4</v>
      </c>
      <c r="AG87" s="1">
        <v>0</v>
      </c>
      <c r="AI87" s="1">
        <v>0</v>
      </c>
      <c r="AK87" s="1">
        <v>2</v>
      </c>
      <c r="AL87" s="1">
        <v>2</v>
      </c>
      <c r="AW87" s="1" t="s">
        <v>150</v>
      </c>
    </row>
    <row r="88" spans="2:49" ht="12.75">
      <c r="B88" s="1" t="s">
        <v>232</v>
      </c>
      <c r="C88" s="1">
        <v>5</v>
      </c>
      <c r="D88" s="1">
        <v>1</v>
      </c>
      <c r="E88" s="1">
        <v>0</v>
      </c>
      <c r="F88" s="1">
        <v>0</v>
      </c>
      <c r="H88" s="1">
        <v>4</v>
      </c>
      <c r="I88" s="1">
        <v>2</v>
      </c>
      <c r="J88" s="1">
        <v>0</v>
      </c>
      <c r="K88" s="1">
        <v>0</v>
      </c>
      <c r="N88" s="1">
        <v>4</v>
      </c>
      <c r="O88" s="1">
        <v>2</v>
      </c>
      <c r="Q88" s="1">
        <v>0</v>
      </c>
      <c r="R88" s="1">
        <v>0</v>
      </c>
      <c r="U88" s="1">
        <v>2</v>
      </c>
      <c r="V88" s="1">
        <v>0</v>
      </c>
      <c r="W88" s="1">
        <v>0</v>
      </c>
      <c r="X88" s="1">
        <v>21</v>
      </c>
      <c r="Y88" s="1">
        <v>1</v>
      </c>
      <c r="Z88" s="1">
        <v>1</v>
      </c>
      <c r="AC88" s="1">
        <v>6</v>
      </c>
      <c r="AF88" s="1">
        <v>3</v>
      </c>
      <c r="AG88" s="1">
        <v>0</v>
      </c>
      <c r="AI88" s="1">
        <v>1</v>
      </c>
      <c r="AK88" s="1">
        <v>0</v>
      </c>
      <c r="AL88" s="1">
        <v>0</v>
      </c>
      <c r="AV88" s="2" t="s">
        <v>233</v>
      </c>
      <c r="AW88" s="1" t="s">
        <v>150</v>
      </c>
    </row>
    <row r="89" spans="2:49" ht="12.75">
      <c r="B89" s="1" t="s">
        <v>234</v>
      </c>
      <c r="C89" s="1">
        <v>19</v>
      </c>
      <c r="D89" s="1">
        <v>0</v>
      </c>
      <c r="E89" s="1">
        <v>0</v>
      </c>
      <c r="F89" s="1">
        <v>0</v>
      </c>
      <c r="H89" s="1">
        <v>10</v>
      </c>
      <c r="I89" s="1">
        <v>1</v>
      </c>
      <c r="J89" s="1">
        <v>0</v>
      </c>
      <c r="K89" s="1">
        <v>0</v>
      </c>
      <c r="N89" s="1">
        <v>11</v>
      </c>
      <c r="O89" s="1">
        <v>0</v>
      </c>
      <c r="Q89" s="1">
        <v>0</v>
      </c>
      <c r="R89" s="1">
        <v>0</v>
      </c>
      <c r="U89" s="1">
        <v>9</v>
      </c>
      <c r="V89" s="1">
        <v>0</v>
      </c>
      <c r="W89" s="1">
        <v>0</v>
      </c>
      <c r="X89" s="1">
        <v>0</v>
      </c>
      <c r="Y89" s="1">
        <v>0</v>
      </c>
      <c r="Z89" s="1">
        <v>0</v>
      </c>
      <c r="AC89" s="1">
        <v>0</v>
      </c>
      <c r="AF89" s="1">
        <v>0</v>
      </c>
      <c r="AG89" s="1">
        <v>0</v>
      </c>
      <c r="AI89" s="1">
        <v>0</v>
      </c>
      <c r="AK89" s="1">
        <v>0</v>
      </c>
      <c r="AL89" s="1">
        <v>0</v>
      </c>
      <c r="AV89" s="2" t="s">
        <v>235</v>
      </c>
      <c r="AW89" s="11" t="s">
        <v>236</v>
      </c>
    </row>
    <row r="90" spans="2:49" ht="257.25" customHeight="1">
      <c r="B90" s="1" t="s">
        <v>237</v>
      </c>
      <c r="C90" s="1">
        <v>7</v>
      </c>
      <c r="D90" s="1">
        <v>0</v>
      </c>
      <c r="E90" s="1">
        <v>0</v>
      </c>
      <c r="F90" s="1">
        <v>0</v>
      </c>
      <c r="H90" s="1">
        <v>2</v>
      </c>
      <c r="I90" s="1">
        <v>0</v>
      </c>
      <c r="J90" s="1">
        <v>1</v>
      </c>
      <c r="K90" s="1">
        <v>0</v>
      </c>
      <c r="N90" s="1">
        <v>3</v>
      </c>
      <c r="O90" s="1">
        <v>3</v>
      </c>
      <c r="P90" s="1">
        <v>0</v>
      </c>
      <c r="Q90" s="1">
        <v>0</v>
      </c>
      <c r="R90" s="1">
        <v>0</v>
      </c>
      <c r="U90" s="1">
        <v>0</v>
      </c>
      <c r="V90" s="1">
        <v>0</v>
      </c>
      <c r="W90" s="1">
        <v>0</v>
      </c>
      <c r="X90" s="1">
        <v>31</v>
      </c>
      <c r="Y90" s="1">
        <v>2</v>
      </c>
      <c r="Z90" s="1">
        <v>0</v>
      </c>
      <c r="AC90" s="1">
        <v>5</v>
      </c>
      <c r="AF90" s="1">
        <v>5</v>
      </c>
      <c r="AG90" s="1">
        <v>2</v>
      </c>
      <c r="AI90" s="1">
        <v>0</v>
      </c>
      <c r="AK90" s="1">
        <v>0</v>
      </c>
      <c r="AL90" s="1">
        <v>0</v>
      </c>
      <c r="AV90" s="2" t="s">
        <v>238</v>
      </c>
      <c r="AW90" s="11" t="s">
        <v>239</v>
      </c>
    </row>
    <row r="91" spans="2:49" ht="12.75">
      <c r="B91" s="1" t="s">
        <v>240</v>
      </c>
      <c r="C91" s="1">
        <v>5</v>
      </c>
      <c r="D91" s="1">
        <v>1</v>
      </c>
      <c r="E91" s="1">
        <v>0</v>
      </c>
      <c r="F91" s="1">
        <v>0</v>
      </c>
      <c r="H91" s="1">
        <v>5</v>
      </c>
      <c r="I91" s="1">
        <v>1</v>
      </c>
      <c r="J91" s="1">
        <v>0</v>
      </c>
      <c r="K91" s="1">
        <v>0</v>
      </c>
      <c r="N91" s="1">
        <v>5</v>
      </c>
      <c r="O91" s="1">
        <v>2</v>
      </c>
      <c r="P91" s="1">
        <v>0</v>
      </c>
      <c r="Q91" s="1">
        <v>12</v>
      </c>
      <c r="R91" s="1">
        <v>0</v>
      </c>
      <c r="U91" s="1">
        <v>0</v>
      </c>
      <c r="V91" s="1">
        <v>0</v>
      </c>
      <c r="W91" s="1">
        <v>0</v>
      </c>
      <c r="X91" s="1">
        <v>14</v>
      </c>
      <c r="Y91" s="1">
        <v>0</v>
      </c>
      <c r="Z91" s="1">
        <v>0</v>
      </c>
      <c r="AC91" s="1">
        <v>2</v>
      </c>
      <c r="AF91" s="1">
        <v>5</v>
      </c>
      <c r="AG91" s="1">
        <v>0</v>
      </c>
      <c r="AI91" s="1">
        <v>1</v>
      </c>
      <c r="AK91" s="1">
        <v>0</v>
      </c>
      <c r="AL91" s="1">
        <v>0</v>
      </c>
      <c r="AV91" s="2" t="s">
        <v>241</v>
      </c>
      <c r="AW91" s="11" t="s">
        <v>242</v>
      </c>
    </row>
    <row r="92" spans="2:49" ht="12.75">
      <c r="B92" s="1" t="s">
        <v>243</v>
      </c>
      <c r="C92" s="1">
        <v>4</v>
      </c>
      <c r="D92" s="1">
        <v>3</v>
      </c>
      <c r="E92" s="1">
        <v>0</v>
      </c>
      <c r="F92" s="1">
        <v>0</v>
      </c>
      <c r="H92" s="1">
        <v>8</v>
      </c>
      <c r="I92" s="1">
        <v>0</v>
      </c>
      <c r="J92" s="1">
        <v>0</v>
      </c>
      <c r="K92" s="1">
        <v>0</v>
      </c>
      <c r="N92" s="1">
        <v>8</v>
      </c>
      <c r="O92" s="1">
        <v>0</v>
      </c>
      <c r="P92" s="1">
        <v>0</v>
      </c>
      <c r="Q92" s="1">
        <v>16</v>
      </c>
      <c r="R92" s="1">
        <v>0</v>
      </c>
      <c r="U92" s="1">
        <v>0</v>
      </c>
      <c r="V92" s="1">
        <v>0</v>
      </c>
      <c r="W92" s="1">
        <v>0</v>
      </c>
      <c r="X92" s="1">
        <v>33</v>
      </c>
      <c r="Y92" s="1">
        <v>0</v>
      </c>
      <c r="Z92" s="1">
        <v>1</v>
      </c>
      <c r="AC92" s="1">
        <v>3</v>
      </c>
      <c r="AF92" s="1">
        <v>4</v>
      </c>
      <c r="AG92" s="1">
        <v>0</v>
      </c>
      <c r="AI92" s="1">
        <v>3</v>
      </c>
      <c r="AK92" s="1">
        <v>0</v>
      </c>
      <c r="AL92" s="1">
        <v>0</v>
      </c>
      <c r="AV92" s="2" t="s">
        <v>244</v>
      </c>
      <c r="AW92" s="11" t="s">
        <v>245</v>
      </c>
    </row>
    <row r="93" spans="2:49" ht="12.75">
      <c r="B93" s="1" t="s">
        <v>246</v>
      </c>
      <c r="C93" s="1">
        <v>30</v>
      </c>
      <c r="D93" s="1">
        <v>0</v>
      </c>
      <c r="E93" s="1">
        <v>0</v>
      </c>
      <c r="F93" s="1">
        <v>0</v>
      </c>
      <c r="H93" s="1">
        <v>27</v>
      </c>
      <c r="I93" s="1">
        <v>0</v>
      </c>
      <c r="J93" s="1">
        <v>0</v>
      </c>
      <c r="K93" s="1">
        <v>0</v>
      </c>
      <c r="N93" s="1">
        <v>27</v>
      </c>
      <c r="O93" s="1">
        <v>0</v>
      </c>
      <c r="P93" s="1">
        <v>0</v>
      </c>
      <c r="Q93" s="1">
        <v>54</v>
      </c>
      <c r="R93" s="1">
        <v>0</v>
      </c>
      <c r="U93" s="1">
        <v>5</v>
      </c>
      <c r="V93" s="1">
        <v>0</v>
      </c>
      <c r="W93" s="1">
        <v>0</v>
      </c>
      <c r="X93" s="1">
        <v>25</v>
      </c>
      <c r="Y93" s="1">
        <v>0</v>
      </c>
      <c r="Z93" s="1">
        <v>0</v>
      </c>
      <c r="AC93" s="1">
        <v>0</v>
      </c>
      <c r="AF93" s="1">
        <v>25</v>
      </c>
      <c r="AG93" s="1">
        <v>0</v>
      </c>
      <c r="AI93" s="1">
        <v>0</v>
      </c>
      <c r="AK93" s="1">
        <v>0</v>
      </c>
      <c r="AL93" s="1">
        <v>0</v>
      </c>
      <c r="AW93" s="11" t="s">
        <v>247</v>
      </c>
    </row>
    <row r="94" spans="2:49" ht="12.75">
      <c r="B94" s="1" t="s">
        <v>248</v>
      </c>
      <c r="C94" s="1">
        <v>14</v>
      </c>
      <c r="D94" s="1">
        <v>1</v>
      </c>
      <c r="E94" s="1">
        <v>0</v>
      </c>
      <c r="F94" s="1">
        <v>0</v>
      </c>
      <c r="H94" s="1">
        <v>4</v>
      </c>
      <c r="I94" s="1">
        <v>2</v>
      </c>
      <c r="J94" s="1">
        <v>1</v>
      </c>
      <c r="K94" s="1">
        <v>0</v>
      </c>
      <c r="N94" s="1">
        <f>H94+I94+J94</f>
        <v>7</v>
      </c>
      <c r="O94" s="1">
        <v>2</v>
      </c>
      <c r="P94" s="1">
        <v>0</v>
      </c>
      <c r="Q94" s="1">
        <v>12</v>
      </c>
      <c r="R94" s="1">
        <v>0</v>
      </c>
      <c r="U94" s="1">
        <v>7</v>
      </c>
      <c r="V94" s="1">
        <v>0</v>
      </c>
      <c r="W94" s="1">
        <v>0</v>
      </c>
      <c r="X94" s="1">
        <v>38</v>
      </c>
      <c r="Y94" s="1">
        <v>0</v>
      </c>
      <c r="Z94" s="1">
        <v>0</v>
      </c>
      <c r="AC94" s="1">
        <v>6</v>
      </c>
      <c r="AF94" s="1">
        <v>8</v>
      </c>
      <c r="AG94" s="1">
        <v>0</v>
      </c>
      <c r="AI94" s="1">
        <v>1</v>
      </c>
      <c r="AK94" s="1">
        <v>0</v>
      </c>
      <c r="AL94" s="1">
        <v>0</v>
      </c>
      <c r="AV94" s="2" t="s">
        <v>249</v>
      </c>
      <c r="AW94" s="11" t="s">
        <v>250</v>
      </c>
    </row>
    <row r="95" spans="2:49" ht="89.25">
      <c r="B95" s="1" t="s">
        <v>251</v>
      </c>
      <c r="C95" s="1">
        <v>4</v>
      </c>
      <c r="D95" s="1">
        <v>1</v>
      </c>
      <c r="E95" s="1">
        <v>0</v>
      </c>
      <c r="F95" s="1">
        <v>0</v>
      </c>
      <c r="H95" s="1">
        <v>4</v>
      </c>
      <c r="I95" s="1">
        <v>1</v>
      </c>
      <c r="J95" s="1">
        <v>0</v>
      </c>
      <c r="K95" s="1">
        <v>0</v>
      </c>
      <c r="N95" s="1">
        <v>5</v>
      </c>
      <c r="O95" s="1">
        <v>0</v>
      </c>
      <c r="P95" s="1">
        <v>0</v>
      </c>
      <c r="Q95" s="1">
        <v>11</v>
      </c>
      <c r="R95" s="1">
        <v>0</v>
      </c>
      <c r="U95" s="1">
        <v>0</v>
      </c>
      <c r="V95" s="1">
        <v>0</v>
      </c>
      <c r="W95" s="1">
        <v>0</v>
      </c>
      <c r="X95" s="1">
        <v>36</v>
      </c>
      <c r="Y95" s="1">
        <v>3</v>
      </c>
      <c r="Z95" s="1">
        <v>0</v>
      </c>
      <c r="AC95" s="1">
        <v>0</v>
      </c>
      <c r="AF95" s="1">
        <v>2</v>
      </c>
      <c r="AG95" s="1">
        <v>3</v>
      </c>
      <c r="AI95" s="1">
        <v>0</v>
      </c>
      <c r="AK95" s="1">
        <v>0</v>
      </c>
      <c r="AL95" s="1">
        <v>0</v>
      </c>
      <c r="AW95" s="11" t="s">
        <v>252</v>
      </c>
    </row>
    <row r="96" spans="2:49" ht="89.25">
      <c r="B96" s="1" t="s">
        <v>253</v>
      </c>
      <c r="C96" s="1">
        <v>8</v>
      </c>
      <c r="D96" s="1">
        <v>0</v>
      </c>
      <c r="E96" s="1">
        <v>1</v>
      </c>
      <c r="F96" s="1">
        <v>0</v>
      </c>
      <c r="H96" s="1">
        <v>11</v>
      </c>
      <c r="I96" s="1">
        <v>0</v>
      </c>
      <c r="J96" s="1">
        <v>0</v>
      </c>
      <c r="K96" s="1">
        <v>0</v>
      </c>
      <c r="N96" s="1">
        <v>0</v>
      </c>
      <c r="O96" s="1">
        <v>0</v>
      </c>
      <c r="P96" s="1">
        <v>0</v>
      </c>
      <c r="Q96" s="1">
        <v>22</v>
      </c>
      <c r="R96" s="1">
        <v>0</v>
      </c>
      <c r="U96" s="1">
        <v>0</v>
      </c>
      <c r="V96" s="1">
        <v>0</v>
      </c>
      <c r="W96" s="1">
        <v>0</v>
      </c>
      <c r="X96" s="1">
        <v>52</v>
      </c>
      <c r="Y96" s="1">
        <v>0</v>
      </c>
      <c r="Z96" s="1">
        <v>0</v>
      </c>
      <c r="AC96" s="1">
        <v>0</v>
      </c>
      <c r="AF96" s="1">
        <v>8</v>
      </c>
      <c r="AG96" s="1">
        <v>1</v>
      </c>
      <c r="AI96" s="1">
        <v>0</v>
      </c>
      <c r="AK96" s="1">
        <v>0</v>
      </c>
      <c r="AL96" s="1">
        <v>0</v>
      </c>
      <c r="AV96" s="2" t="s">
        <v>254</v>
      </c>
      <c r="AW96" s="11" t="s">
        <v>255</v>
      </c>
    </row>
    <row r="97" spans="2:49" ht="102">
      <c r="B97" s="1" t="s">
        <v>256</v>
      </c>
      <c r="C97" s="1">
        <v>3</v>
      </c>
      <c r="D97" s="1">
        <v>4</v>
      </c>
      <c r="E97" s="1">
        <v>0</v>
      </c>
      <c r="F97" s="1">
        <v>0</v>
      </c>
      <c r="H97" s="1">
        <v>7</v>
      </c>
      <c r="I97" s="1">
        <v>0</v>
      </c>
      <c r="J97" s="1">
        <v>0</v>
      </c>
      <c r="K97" s="1">
        <v>0</v>
      </c>
      <c r="N97" s="1">
        <v>7</v>
      </c>
      <c r="O97" s="1">
        <v>0</v>
      </c>
      <c r="P97" s="1">
        <v>0</v>
      </c>
      <c r="Q97" s="1">
        <v>14</v>
      </c>
      <c r="R97" s="1">
        <v>0</v>
      </c>
      <c r="U97" s="1">
        <v>0</v>
      </c>
      <c r="V97" s="1">
        <v>0</v>
      </c>
      <c r="W97" s="1">
        <v>0</v>
      </c>
      <c r="X97" s="1">
        <v>36</v>
      </c>
      <c r="Y97" s="1">
        <v>3</v>
      </c>
      <c r="Z97" s="1">
        <v>0</v>
      </c>
      <c r="AC97" s="1">
        <v>8</v>
      </c>
      <c r="AF97" s="1">
        <v>3</v>
      </c>
      <c r="AG97" s="1">
        <v>0</v>
      </c>
      <c r="AI97" s="1">
        <v>3</v>
      </c>
      <c r="AK97" s="1">
        <v>0</v>
      </c>
      <c r="AL97" s="1">
        <v>0</v>
      </c>
      <c r="AV97" s="2" t="s">
        <v>257</v>
      </c>
      <c r="AW97" s="11" t="s">
        <v>258</v>
      </c>
    </row>
    <row r="98" spans="2:49" ht="51">
      <c r="B98" s="1" t="s">
        <v>259</v>
      </c>
      <c r="C98" s="1">
        <v>13</v>
      </c>
      <c r="D98" s="1">
        <v>0</v>
      </c>
      <c r="E98" s="1">
        <v>0</v>
      </c>
      <c r="F98" s="1">
        <v>0</v>
      </c>
      <c r="H98" s="1">
        <v>4</v>
      </c>
      <c r="I98" s="1">
        <v>0</v>
      </c>
      <c r="J98" s="1">
        <v>0</v>
      </c>
      <c r="K98" s="1">
        <v>0</v>
      </c>
      <c r="N98" s="1">
        <v>0</v>
      </c>
      <c r="O98" s="1">
        <v>0</v>
      </c>
      <c r="P98" s="1">
        <v>0</v>
      </c>
      <c r="Q98" s="1">
        <v>0</v>
      </c>
      <c r="R98" s="1">
        <v>0</v>
      </c>
      <c r="U98" s="1">
        <v>6</v>
      </c>
      <c r="V98" s="1">
        <v>0</v>
      </c>
      <c r="W98" s="1">
        <v>0</v>
      </c>
      <c r="X98" s="1">
        <v>29</v>
      </c>
      <c r="Y98" s="1">
        <v>0</v>
      </c>
      <c r="Z98" s="1">
        <v>0</v>
      </c>
      <c r="AC98" s="1">
        <v>0</v>
      </c>
      <c r="AF98" s="1">
        <v>12</v>
      </c>
      <c r="AG98" s="1">
        <v>0</v>
      </c>
      <c r="AI98" s="1">
        <v>0</v>
      </c>
      <c r="AK98" s="1">
        <v>0</v>
      </c>
      <c r="AL98" s="1">
        <v>0</v>
      </c>
      <c r="AV98" s="2" t="s">
        <v>260</v>
      </c>
      <c r="AW98" s="11" t="s">
        <v>261</v>
      </c>
    </row>
    <row r="99" spans="2:49" ht="12.75">
      <c r="B99" s="1" t="s">
        <v>262</v>
      </c>
      <c r="C99" s="1">
        <v>5</v>
      </c>
      <c r="D99" s="1">
        <v>0</v>
      </c>
      <c r="E99" s="1">
        <v>0</v>
      </c>
      <c r="F99" s="1">
        <v>0</v>
      </c>
      <c r="H99" s="1">
        <v>8</v>
      </c>
      <c r="I99" s="1">
        <v>0</v>
      </c>
      <c r="J99" s="1">
        <v>0</v>
      </c>
      <c r="K99" s="1">
        <v>0</v>
      </c>
      <c r="N99" s="1">
        <v>8</v>
      </c>
      <c r="O99" s="1">
        <v>0</v>
      </c>
      <c r="P99" s="1">
        <v>0</v>
      </c>
      <c r="Q99" s="1">
        <v>16</v>
      </c>
      <c r="R99" s="1">
        <v>0</v>
      </c>
      <c r="U99" s="1">
        <v>0</v>
      </c>
      <c r="V99" s="1">
        <v>0</v>
      </c>
      <c r="W99" s="1">
        <v>0</v>
      </c>
      <c r="X99" s="1">
        <v>17</v>
      </c>
      <c r="Y99" s="1">
        <v>0</v>
      </c>
      <c r="Z99" s="1">
        <v>0</v>
      </c>
      <c r="AC99" s="1">
        <v>1</v>
      </c>
      <c r="AF99" s="1">
        <v>5</v>
      </c>
      <c r="AG99" s="1">
        <v>0</v>
      </c>
      <c r="AI99" s="1">
        <v>0</v>
      </c>
      <c r="AK99" s="1">
        <v>0</v>
      </c>
      <c r="AL99" s="1">
        <v>0</v>
      </c>
      <c r="AV99" s="2" t="s">
        <v>263</v>
      </c>
      <c r="AW99" s="1" t="s">
        <v>264</v>
      </c>
    </row>
    <row r="100" spans="2:49" ht="12.75">
      <c r="B100" s="1" t="s">
        <v>265</v>
      </c>
      <c r="C100" s="1">
        <v>3</v>
      </c>
      <c r="D100" s="1">
        <v>0</v>
      </c>
      <c r="E100" s="1">
        <v>0</v>
      </c>
      <c r="F100" s="1">
        <v>0</v>
      </c>
      <c r="H100" s="1">
        <v>5</v>
      </c>
      <c r="I100" s="1">
        <v>0</v>
      </c>
      <c r="J100" s="1">
        <v>0</v>
      </c>
      <c r="K100" s="1">
        <v>0</v>
      </c>
      <c r="N100" s="1">
        <v>5</v>
      </c>
      <c r="O100" s="1">
        <v>6</v>
      </c>
      <c r="P100" s="1">
        <v>0</v>
      </c>
      <c r="Q100" s="1">
        <v>10</v>
      </c>
      <c r="R100" s="1">
        <v>0</v>
      </c>
      <c r="U100" s="1">
        <v>0</v>
      </c>
      <c r="V100" s="1">
        <v>0</v>
      </c>
      <c r="W100" s="1">
        <v>0</v>
      </c>
      <c r="X100" s="1">
        <v>7</v>
      </c>
      <c r="Y100" s="1">
        <v>0</v>
      </c>
      <c r="Z100" s="1">
        <v>0</v>
      </c>
      <c r="AC100" s="1">
        <v>0</v>
      </c>
      <c r="AF100" s="1">
        <v>3</v>
      </c>
      <c r="AG100" s="1">
        <v>0</v>
      </c>
      <c r="AI100" s="1">
        <v>0</v>
      </c>
      <c r="AK100" s="1">
        <v>0</v>
      </c>
      <c r="AL100" s="1">
        <v>0</v>
      </c>
      <c r="AV100" s="2" t="s">
        <v>266</v>
      </c>
      <c r="AW100" s="1" t="s">
        <v>267</v>
      </c>
    </row>
    <row r="101" spans="2:49" ht="12.75">
      <c r="B101" s="1" t="s">
        <v>268</v>
      </c>
      <c r="C101" s="1">
        <v>4</v>
      </c>
      <c r="D101" s="1">
        <v>0</v>
      </c>
      <c r="E101" s="1">
        <v>0</v>
      </c>
      <c r="F101" s="1">
        <v>0</v>
      </c>
      <c r="H101" s="1">
        <v>1</v>
      </c>
      <c r="I101" s="1">
        <v>1</v>
      </c>
      <c r="J101" s="1">
        <v>0</v>
      </c>
      <c r="K101" s="1">
        <v>0</v>
      </c>
      <c r="N101" s="1">
        <v>2</v>
      </c>
      <c r="O101" s="1">
        <v>0</v>
      </c>
      <c r="P101" s="1">
        <v>0</v>
      </c>
      <c r="Q101" s="1">
        <v>5</v>
      </c>
      <c r="R101" s="1">
        <v>0</v>
      </c>
      <c r="U101" s="1">
        <v>0</v>
      </c>
      <c r="V101" s="1">
        <v>0</v>
      </c>
      <c r="W101" s="1">
        <v>0</v>
      </c>
      <c r="X101" s="1">
        <v>9</v>
      </c>
      <c r="Y101" s="1">
        <v>0</v>
      </c>
      <c r="Z101" s="1">
        <v>0</v>
      </c>
      <c r="AC101" s="1">
        <v>1</v>
      </c>
      <c r="AF101" s="1">
        <v>0</v>
      </c>
      <c r="AG101" s="1">
        <v>0</v>
      </c>
      <c r="AI101" s="1">
        <v>0</v>
      </c>
      <c r="AK101" s="1">
        <v>0</v>
      </c>
      <c r="AL101" s="1">
        <v>0</v>
      </c>
      <c r="AV101" s="2" t="s">
        <v>269</v>
      </c>
      <c r="AW101" s="1" t="s">
        <v>270</v>
      </c>
    </row>
    <row r="102" spans="2:49" ht="12.75">
      <c r="B102" s="1" t="s">
        <v>271</v>
      </c>
      <c r="C102" s="1">
        <v>5</v>
      </c>
      <c r="D102" s="1">
        <v>0</v>
      </c>
      <c r="E102" s="1">
        <v>0</v>
      </c>
      <c r="F102" s="1">
        <v>0</v>
      </c>
      <c r="H102" s="1">
        <v>7</v>
      </c>
      <c r="I102" s="1">
        <v>0</v>
      </c>
      <c r="J102" s="1">
        <v>0</v>
      </c>
      <c r="K102" s="1">
        <v>0</v>
      </c>
      <c r="N102" s="1">
        <v>7</v>
      </c>
      <c r="O102" s="1">
        <v>0</v>
      </c>
      <c r="P102" s="1">
        <v>0</v>
      </c>
      <c r="Q102" s="1">
        <v>14</v>
      </c>
      <c r="R102" s="1">
        <v>0</v>
      </c>
      <c r="U102" s="1">
        <v>0</v>
      </c>
      <c r="V102" s="1">
        <v>0</v>
      </c>
      <c r="W102" s="1">
        <v>0</v>
      </c>
      <c r="X102" s="1">
        <v>12</v>
      </c>
      <c r="Y102" s="1">
        <v>0</v>
      </c>
      <c r="Z102" s="1">
        <v>0</v>
      </c>
      <c r="AC102" s="1">
        <v>1</v>
      </c>
      <c r="AF102" s="1">
        <v>5</v>
      </c>
      <c r="AG102" s="1">
        <v>0</v>
      </c>
      <c r="AI102" s="1">
        <v>0</v>
      </c>
      <c r="AK102" s="1">
        <v>0</v>
      </c>
      <c r="AL102" s="1">
        <v>0</v>
      </c>
      <c r="AW102" s="1" t="s">
        <v>272</v>
      </c>
    </row>
    <row r="103" spans="2:49" ht="12.75">
      <c r="B103" s="1" t="s">
        <v>273</v>
      </c>
      <c r="C103" s="1">
        <v>4</v>
      </c>
      <c r="D103" s="1">
        <v>0</v>
      </c>
      <c r="E103" s="1">
        <v>0</v>
      </c>
      <c r="F103" s="1">
        <v>0</v>
      </c>
      <c r="H103" s="1">
        <v>2</v>
      </c>
      <c r="I103" s="1">
        <v>1</v>
      </c>
      <c r="J103" s="1">
        <v>0</v>
      </c>
      <c r="K103" s="1">
        <v>0</v>
      </c>
      <c r="N103" s="1">
        <v>3</v>
      </c>
      <c r="O103" s="1">
        <v>0</v>
      </c>
      <c r="P103" s="1">
        <v>0</v>
      </c>
      <c r="Q103" s="1">
        <v>6</v>
      </c>
      <c r="R103" s="1">
        <v>0</v>
      </c>
      <c r="U103" s="1">
        <v>0</v>
      </c>
      <c r="V103" s="1">
        <v>0</v>
      </c>
      <c r="W103" s="1">
        <v>0</v>
      </c>
      <c r="X103" s="1">
        <v>0</v>
      </c>
      <c r="Y103" s="1">
        <v>0</v>
      </c>
      <c r="Z103" s="1">
        <v>0</v>
      </c>
      <c r="AC103" s="1">
        <v>0</v>
      </c>
      <c r="AF103" s="1">
        <v>0</v>
      </c>
      <c r="AG103" s="1">
        <v>0</v>
      </c>
      <c r="AI103" s="1">
        <v>0</v>
      </c>
      <c r="AK103" s="1">
        <v>0</v>
      </c>
      <c r="AL103" s="1">
        <v>0</v>
      </c>
      <c r="AV103" s="2" t="s">
        <v>274</v>
      </c>
      <c r="AW103" s="11"/>
    </row>
    <row r="104" spans="2:49" ht="12.75">
      <c r="B104" s="1" t="s">
        <v>275</v>
      </c>
      <c r="C104" s="1">
        <v>5</v>
      </c>
      <c r="D104" s="1">
        <v>4</v>
      </c>
      <c r="E104" s="1">
        <v>0</v>
      </c>
      <c r="F104" s="1">
        <v>0</v>
      </c>
      <c r="H104" s="1">
        <v>8</v>
      </c>
      <c r="I104" s="1">
        <v>0</v>
      </c>
      <c r="J104" s="1">
        <v>0</v>
      </c>
      <c r="K104" s="1">
        <v>0</v>
      </c>
      <c r="N104" s="1">
        <v>8</v>
      </c>
      <c r="O104" s="1">
        <v>0</v>
      </c>
      <c r="P104" s="1">
        <v>0</v>
      </c>
      <c r="Q104" s="1">
        <v>16</v>
      </c>
      <c r="R104" s="1">
        <v>0</v>
      </c>
      <c r="U104" s="1">
        <v>0</v>
      </c>
      <c r="V104" s="1">
        <v>0</v>
      </c>
      <c r="W104" s="1">
        <v>0</v>
      </c>
      <c r="X104" s="1">
        <v>49</v>
      </c>
      <c r="Y104" s="1">
        <v>0</v>
      </c>
      <c r="Z104" s="1">
        <v>0</v>
      </c>
      <c r="AC104" s="1">
        <v>0</v>
      </c>
      <c r="AF104" s="1">
        <v>5</v>
      </c>
      <c r="AG104" s="1">
        <v>0</v>
      </c>
      <c r="AI104" s="1">
        <v>4</v>
      </c>
      <c r="AK104" s="1">
        <v>0</v>
      </c>
      <c r="AL104" s="1">
        <v>0</v>
      </c>
      <c r="AW104" s="11" t="s">
        <v>110</v>
      </c>
    </row>
    <row r="105" spans="2:49" ht="12.75">
      <c r="B105" s="13" t="s">
        <v>276</v>
      </c>
      <c r="C105" s="1">
        <v>6</v>
      </c>
      <c r="D105" s="1">
        <v>0</v>
      </c>
      <c r="E105" s="1">
        <v>0</v>
      </c>
      <c r="F105" s="1">
        <v>0</v>
      </c>
      <c r="H105" s="1">
        <v>10</v>
      </c>
      <c r="I105" s="1">
        <v>0</v>
      </c>
      <c r="J105" s="1">
        <v>0</v>
      </c>
      <c r="K105" s="1">
        <v>0</v>
      </c>
      <c r="N105" s="1">
        <v>10</v>
      </c>
      <c r="O105" s="1">
        <v>0</v>
      </c>
      <c r="P105" s="1">
        <v>0</v>
      </c>
      <c r="Q105" s="1">
        <v>20</v>
      </c>
      <c r="R105" s="1">
        <v>0</v>
      </c>
      <c r="U105" s="1">
        <v>0</v>
      </c>
      <c r="V105" s="1">
        <v>0</v>
      </c>
      <c r="W105" s="1">
        <v>0</v>
      </c>
      <c r="X105" s="1">
        <v>17</v>
      </c>
      <c r="Y105" s="1">
        <v>0</v>
      </c>
      <c r="Z105" s="1">
        <v>0</v>
      </c>
      <c r="AC105" s="1">
        <v>0</v>
      </c>
      <c r="AF105" s="1">
        <v>6</v>
      </c>
      <c r="AG105" s="1">
        <v>0</v>
      </c>
      <c r="AI105" s="1">
        <v>0</v>
      </c>
      <c r="AK105" s="1">
        <v>0</v>
      </c>
      <c r="AL105" s="1">
        <v>0</v>
      </c>
      <c r="AW105" s="11" t="s">
        <v>110</v>
      </c>
    </row>
    <row r="106" spans="2:49" ht="12.75">
      <c r="B106" s="1" t="s">
        <v>277</v>
      </c>
      <c r="C106" s="1">
        <v>17</v>
      </c>
      <c r="D106" s="1">
        <v>0</v>
      </c>
      <c r="E106" s="1">
        <v>8</v>
      </c>
      <c r="F106" s="1">
        <v>0</v>
      </c>
      <c r="H106" s="1">
        <v>42</v>
      </c>
      <c r="I106" s="1">
        <v>0</v>
      </c>
      <c r="J106" s="1">
        <v>0</v>
      </c>
      <c r="K106" s="1">
        <v>0</v>
      </c>
      <c r="N106" s="1">
        <v>0</v>
      </c>
      <c r="O106" s="1">
        <v>0</v>
      </c>
      <c r="P106" s="1">
        <v>0</v>
      </c>
      <c r="Q106" s="1">
        <v>84</v>
      </c>
      <c r="R106" s="1">
        <v>0</v>
      </c>
      <c r="U106" s="1">
        <v>0</v>
      </c>
      <c r="V106" s="1">
        <v>0</v>
      </c>
      <c r="W106" s="1">
        <v>0</v>
      </c>
      <c r="X106" s="1">
        <v>141</v>
      </c>
      <c r="Y106" s="1">
        <v>0</v>
      </c>
      <c r="Z106" s="1">
        <v>0</v>
      </c>
      <c r="AC106" s="1">
        <v>0</v>
      </c>
      <c r="AF106" s="1">
        <v>14</v>
      </c>
      <c r="AG106" s="1">
        <v>8</v>
      </c>
      <c r="AI106" s="1">
        <v>0</v>
      </c>
      <c r="AK106" s="1">
        <v>0</v>
      </c>
      <c r="AL106" s="1">
        <v>0</v>
      </c>
      <c r="AV106" s="2" t="s">
        <v>278</v>
      </c>
      <c r="AW106" s="11" t="s">
        <v>110</v>
      </c>
    </row>
    <row r="107" spans="2:48" ht="12.75">
      <c r="B107" s="1" t="s">
        <v>279</v>
      </c>
      <c r="AV107" s="2" t="s">
        <v>280</v>
      </c>
    </row>
    <row r="108" spans="2:49" ht="12.75">
      <c r="B108" s="1" t="s">
        <v>281</v>
      </c>
      <c r="C108" s="1">
        <v>3</v>
      </c>
      <c r="D108" s="1">
        <v>0</v>
      </c>
      <c r="E108" s="1">
        <v>0</v>
      </c>
      <c r="F108" s="1">
        <v>0</v>
      </c>
      <c r="H108" s="1">
        <v>3</v>
      </c>
      <c r="I108" s="1">
        <v>0</v>
      </c>
      <c r="J108" s="1">
        <v>0</v>
      </c>
      <c r="K108" s="1">
        <v>0</v>
      </c>
      <c r="N108" s="1">
        <v>3</v>
      </c>
      <c r="O108" s="1">
        <v>0</v>
      </c>
      <c r="P108" s="1">
        <v>0</v>
      </c>
      <c r="Q108" s="1">
        <v>6</v>
      </c>
      <c r="R108" s="1">
        <v>0</v>
      </c>
      <c r="U108" s="1">
        <v>0</v>
      </c>
      <c r="V108" s="1">
        <v>0</v>
      </c>
      <c r="W108" s="1">
        <v>0</v>
      </c>
      <c r="X108" s="1">
        <v>20</v>
      </c>
      <c r="Y108" s="1">
        <v>0</v>
      </c>
      <c r="Z108" s="1">
        <v>1</v>
      </c>
      <c r="AC108" s="1">
        <v>7</v>
      </c>
      <c r="AF108" s="1">
        <v>3</v>
      </c>
      <c r="AG108" s="1">
        <v>0</v>
      </c>
      <c r="AI108" s="1">
        <v>0</v>
      </c>
      <c r="AK108" s="1">
        <v>0</v>
      </c>
      <c r="AL108" s="1">
        <v>0</v>
      </c>
      <c r="AW108" s="1" t="s">
        <v>110</v>
      </c>
    </row>
    <row r="109" spans="2:49" ht="12.75">
      <c r="B109" s="1" t="s">
        <v>282</v>
      </c>
      <c r="C109" s="1">
        <v>7</v>
      </c>
      <c r="D109" s="1">
        <v>0</v>
      </c>
      <c r="E109" s="1">
        <v>0</v>
      </c>
      <c r="F109" s="1">
        <v>0</v>
      </c>
      <c r="H109" s="1">
        <v>6</v>
      </c>
      <c r="I109" s="1">
        <v>0</v>
      </c>
      <c r="J109" s="1">
        <v>0</v>
      </c>
      <c r="K109" s="1">
        <v>0</v>
      </c>
      <c r="N109" s="1">
        <v>6</v>
      </c>
      <c r="O109" s="1">
        <v>0</v>
      </c>
      <c r="P109" s="1">
        <v>0</v>
      </c>
      <c r="Q109" s="1">
        <v>2</v>
      </c>
      <c r="R109" s="1">
        <v>0</v>
      </c>
      <c r="U109" s="1">
        <v>0</v>
      </c>
      <c r="V109" s="1">
        <v>0</v>
      </c>
      <c r="W109" s="1">
        <v>0</v>
      </c>
      <c r="X109" s="1">
        <v>26</v>
      </c>
      <c r="Y109" s="1">
        <v>0</v>
      </c>
      <c r="Z109" s="1">
        <v>0</v>
      </c>
      <c r="AC109" s="1">
        <v>4</v>
      </c>
      <c r="AF109" s="1">
        <v>7</v>
      </c>
      <c r="AG109" s="1">
        <v>0</v>
      </c>
      <c r="AI109" s="1">
        <v>0</v>
      </c>
      <c r="AK109" s="1">
        <v>0</v>
      </c>
      <c r="AL109" s="1">
        <v>0</v>
      </c>
      <c r="AV109" s="2" t="s">
        <v>283</v>
      </c>
      <c r="AW109" s="1" t="s">
        <v>110</v>
      </c>
    </row>
    <row r="110" spans="2:49" ht="12.75">
      <c r="B110" s="1" t="s">
        <v>284</v>
      </c>
      <c r="C110" s="1">
        <v>14</v>
      </c>
      <c r="D110" s="1">
        <v>0</v>
      </c>
      <c r="E110" s="1">
        <v>0</v>
      </c>
      <c r="F110" s="1">
        <v>0</v>
      </c>
      <c r="H110" s="1">
        <v>16</v>
      </c>
      <c r="I110" s="1">
        <v>0</v>
      </c>
      <c r="J110" s="1">
        <v>0</v>
      </c>
      <c r="K110" s="1">
        <v>0</v>
      </c>
      <c r="N110" s="1">
        <v>16</v>
      </c>
      <c r="O110" s="1">
        <v>0</v>
      </c>
      <c r="P110" s="1">
        <v>0</v>
      </c>
      <c r="Q110" s="1">
        <v>32</v>
      </c>
      <c r="R110" s="1">
        <v>0</v>
      </c>
      <c r="U110" s="1">
        <v>0</v>
      </c>
      <c r="V110" s="1">
        <v>0</v>
      </c>
      <c r="W110" s="1">
        <v>0</v>
      </c>
      <c r="X110" s="1">
        <v>88</v>
      </c>
      <c r="Y110" s="1">
        <v>6</v>
      </c>
      <c r="Z110" s="1">
        <v>1</v>
      </c>
      <c r="AC110" s="1">
        <v>6</v>
      </c>
      <c r="AF110" s="1">
        <v>14</v>
      </c>
      <c r="AG110" s="1">
        <v>0</v>
      </c>
      <c r="AI110" s="1">
        <v>0</v>
      </c>
      <c r="AK110" s="1">
        <v>0</v>
      </c>
      <c r="AL110" s="1">
        <v>0</v>
      </c>
      <c r="AV110" s="2" t="s">
        <v>285</v>
      </c>
      <c r="AW110" s="1" t="s">
        <v>110</v>
      </c>
    </row>
    <row r="111" spans="2:49" ht="12.75">
      <c r="B111" s="1" t="s">
        <v>286</v>
      </c>
      <c r="C111" s="1">
        <v>4</v>
      </c>
      <c r="D111" s="1">
        <v>0</v>
      </c>
      <c r="E111" s="1">
        <v>0</v>
      </c>
      <c r="F111" s="1">
        <v>0</v>
      </c>
      <c r="H111" s="1">
        <v>4</v>
      </c>
      <c r="I111" s="1">
        <v>0</v>
      </c>
      <c r="J111" s="1">
        <v>0</v>
      </c>
      <c r="K111" s="1">
        <v>0</v>
      </c>
      <c r="N111" s="1">
        <v>4</v>
      </c>
      <c r="O111" s="1">
        <v>0</v>
      </c>
      <c r="P111" s="1">
        <v>0</v>
      </c>
      <c r="Q111" s="1">
        <v>8</v>
      </c>
      <c r="R111" s="1">
        <v>0</v>
      </c>
      <c r="U111" s="1">
        <v>0</v>
      </c>
      <c r="V111" s="1">
        <v>0</v>
      </c>
      <c r="W111" s="1">
        <v>0</v>
      </c>
      <c r="X111" s="1">
        <v>20</v>
      </c>
      <c r="Y111" s="1">
        <v>2</v>
      </c>
      <c r="Z111" s="1">
        <v>1</v>
      </c>
      <c r="AC111" s="1">
        <v>2</v>
      </c>
      <c r="AF111" s="1">
        <v>4</v>
      </c>
      <c r="AG111" s="1">
        <v>0</v>
      </c>
      <c r="AI111" s="1">
        <v>0</v>
      </c>
      <c r="AK111" s="1">
        <v>0</v>
      </c>
      <c r="AL111" s="1">
        <v>0</v>
      </c>
      <c r="AV111" s="2" t="s">
        <v>287</v>
      </c>
      <c r="AW111" s="1" t="s">
        <v>110</v>
      </c>
    </row>
    <row r="112" spans="2:49" ht="12.75">
      <c r="B112" s="1" t="s">
        <v>288</v>
      </c>
      <c r="C112" s="1">
        <v>7</v>
      </c>
      <c r="D112" s="1">
        <v>0</v>
      </c>
      <c r="E112" s="1">
        <v>0</v>
      </c>
      <c r="F112" s="1">
        <v>3</v>
      </c>
      <c r="H112" s="1">
        <v>7</v>
      </c>
      <c r="I112" s="1">
        <v>0</v>
      </c>
      <c r="J112" s="1">
        <v>0</v>
      </c>
      <c r="K112" s="1">
        <v>0</v>
      </c>
      <c r="N112" s="1">
        <v>7</v>
      </c>
      <c r="O112" s="1">
        <v>0</v>
      </c>
      <c r="P112" s="1">
        <v>0</v>
      </c>
      <c r="Q112" s="1">
        <v>14</v>
      </c>
      <c r="R112" s="1">
        <v>0</v>
      </c>
      <c r="U112" s="1">
        <v>0</v>
      </c>
      <c r="V112" s="1">
        <v>0</v>
      </c>
      <c r="W112" s="1">
        <v>0</v>
      </c>
      <c r="X112" s="1">
        <v>20</v>
      </c>
      <c r="Y112" s="1">
        <v>0</v>
      </c>
      <c r="Z112" s="1">
        <v>1</v>
      </c>
      <c r="AC112" s="1">
        <v>3</v>
      </c>
      <c r="AF112" s="1">
        <v>7</v>
      </c>
      <c r="AG112" s="1">
        <v>0</v>
      </c>
      <c r="AI112" s="1">
        <v>0</v>
      </c>
      <c r="AK112" s="1">
        <v>0</v>
      </c>
      <c r="AL112" s="1">
        <v>0</v>
      </c>
      <c r="AV112" s="2" t="s">
        <v>289</v>
      </c>
      <c r="AW112" s="1" t="s">
        <v>110</v>
      </c>
    </row>
    <row r="113" spans="2:49" ht="12.75">
      <c r="B113" s="1" t="s">
        <v>290</v>
      </c>
      <c r="C113" s="1">
        <v>16</v>
      </c>
      <c r="D113" s="1">
        <v>0</v>
      </c>
      <c r="E113" s="1">
        <v>0</v>
      </c>
      <c r="F113" s="1">
        <v>0</v>
      </c>
      <c r="H113" s="1">
        <v>12</v>
      </c>
      <c r="I113" s="1">
        <v>2</v>
      </c>
      <c r="J113" s="1">
        <v>0</v>
      </c>
      <c r="K113" s="1">
        <v>0</v>
      </c>
      <c r="N113" s="1">
        <v>14</v>
      </c>
      <c r="O113" s="1">
        <v>0</v>
      </c>
      <c r="P113" s="1">
        <v>0</v>
      </c>
      <c r="Q113" s="1">
        <v>28</v>
      </c>
      <c r="R113" s="1">
        <v>0</v>
      </c>
      <c r="U113" s="1">
        <v>0</v>
      </c>
      <c r="V113" s="1">
        <v>0</v>
      </c>
      <c r="W113" s="1">
        <v>0</v>
      </c>
      <c r="X113" s="1">
        <v>0</v>
      </c>
      <c r="Y113" s="1">
        <v>0</v>
      </c>
      <c r="Z113" s="1">
        <v>0</v>
      </c>
      <c r="AC113" s="1">
        <v>0</v>
      </c>
      <c r="AF113" s="1">
        <v>0</v>
      </c>
      <c r="AG113" s="1">
        <v>0</v>
      </c>
      <c r="AI113" s="1">
        <v>0</v>
      </c>
      <c r="AK113" s="1">
        <v>0</v>
      </c>
      <c r="AL113" s="1">
        <v>0</v>
      </c>
      <c r="AW113" s="1" t="s">
        <v>110</v>
      </c>
    </row>
    <row r="114" spans="2:49" ht="12.75">
      <c r="B114" s="1" t="s">
        <v>291</v>
      </c>
      <c r="C114" s="1">
        <v>11</v>
      </c>
      <c r="D114" s="1">
        <v>0</v>
      </c>
      <c r="E114" s="1">
        <v>0</v>
      </c>
      <c r="F114" s="1">
        <v>0</v>
      </c>
      <c r="H114" s="1">
        <v>10</v>
      </c>
      <c r="I114" s="1">
        <v>0</v>
      </c>
      <c r="J114" s="1">
        <v>0</v>
      </c>
      <c r="K114" s="1">
        <v>0</v>
      </c>
      <c r="N114" s="1">
        <v>10</v>
      </c>
      <c r="O114" s="1">
        <v>2</v>
      </c>
      <c r="Q114" s="1">
        <v>20</v>
      </c>
      <c r="R114" s="1">
        <v>0</v>
      </c>
      <c r="U114" s="1">
        <v>2</v>
      </c>
      <c r="V114" s="1">
        <v>0</v>
      </c>
      <c r="W114" s="1">
        <v>0</v>
      </c>
      <c r="X114" s="1">
        <v>49</v>
      </c>
      <c r="Y114" s="1">
        <v>0</v>
      </c>
      <c r="Z114" s="1">
        <v>0</v>
      </c>
      <c r="AC114" s="1">
        <v>5</v>
      </c>
      <c r="AF114" s="1">
        <v>10</v>
      </c>
      <c r="AG114" s="1">
        <v>0</v>
      </c>
      <c r="AI114" s="1">
        <v>0</v>
      </c>
      <c r="AK114" s="1">
        <v>0</v>
      </c>
      <c r="AL114" s="1">
        <v>0</v>
      </c>
      <c r="AV114" s="2" t="s">
        <v>68</v>
      </c>
      <c r="AW114" s="1" t="s">
        <v>150</v>
      </c>
    </row>
    <row r="116" spans="1:48" ht="12.75">
      <c r="A116" s="1" t="s">
        <v>292</v>
      </c>
      <c r="C116" s="14">
        <f>SUM(C7:C114)</f>
        <v>1234</v>
      </c>
      <c r="D116" s="14">
        <f>SUM(D7:D114)</f>
        <v>20</v>
      </c>
      <c r="E116" s="14">
        <f>SUM(E7:E114)</f>
        <v>18</v>
      </c>
      <c r="F116" s="14">
        <f>SUM(F7:F114)</f>
        <v>26</v>
      </c>
      <c r="G116" s="14">
        <f>SUM(G7:G114)</f>
        <v>28</v>
      </c>
      <c r="H116" s="14">
        <f>SUM(H7:H114)</f>
        <v>1034</v>
      </c>
      <c r="I116" s="14">
        <f>SUM(I7:I114)</f>
        <v>46</v>
      </c>
      <c r="J116" s="14">
        <f>SUM(J7:J114)</f>
        <v>6</v>
      </c>
      <c r="K116" s="14">
        <f>SUM(K7:K114)</f>
        <v>5</v>
      </c>
      <c r="L116" s="14">
        <f>SUM(L7:L114)</f>
        <v>38</v>
      </c>
      <c r="M116" s="14">
        <f>SUM(M7:M114)</f>
        <v>62</v>
      </c>
      <c r="N116" s="14">
        <f>SUM(N7:N114)</f>
        <v>352</v>
      </c>
      <c r="O116" s="14">
        <f>SUM(O7:O114)</f>
        <v>469</v>
      </c>
      <c r="P116" s="14">
        <f>SUM(P7:P114)</f>
        <v>12</v>
      </c>
      <c r="Q116" s="14">
        <f>SUM(Q7:Q114)</f>
        <v>1904</v>
      </c>
      <c r="R116" s="14">
        <f>SUM(R7:R114)</f>
        <v>21</v>
      </c>
      <c r="S116" s="14">
        <f>SUM(S7:S114)</f>
        <v>1</v>
      </c>
      <c r="T116" s="14">
        <f>SUM(T7:T114)</f>
        <v>17</v>
      </c>
      <c r="U116" s="14">
        <f>SUM(U7:U114)</f>
        <v>429</v>
      </c>
      <c r="V116" s="14">
        <f>SUM(V7:V114)</f>
        <v>5</v>
      </c>
      <c r="W116" s="14">
        <f>SUM(W7:W114)</f>
        <v>43</v>
      </c>
      <c r="X116" s="14">
        <f>SUM(X7:X114)</f>
        <v>1678</v>
      </c>
      <c r="Y116" s="14">
        <f>SUM(Y7:Y114)</f>
        <v>19</v>
      </c>
      <c r="Z116" s="14">
        <f>SUM(Z7:Z114)</f>
        <v>8</v>
      </c>
      <c r="AA116" s="14">
        <f>SUM(AA7:AA114)</f>
        <v>348</v>
      </c>
      <c r="AB116" s="14">
        <f>SUM(AB7:AB114)</f>
        <v>36</v>
      </c>
      <c r="AC116" s="14">
        <f>SUM(AC7:AC114)</f>
        <v>84</v>
      </c>
      <c r="AD116" s="14">
        <f>SUM(AD7:AD114)</f>
        <v>436</v>
      </c>
      <c r="AE116" s="14">
        <f>SUM(AE7:AE114)</f>
        <v>23</v>
      </c>
      <c r="AF116" s="14">
        <f>SUM(AF7:AF114)</f>
        <v>410</v>
      </c>
      <c r="AG116" s="14">
        <f>SUM(AG7:AG114)</f>
        <v>17</v>
      </c>
      <c r="AH116" s="14">
        <f>SUM(AH7:AH114)</f>
        <v>12</v>
      </c>
      <c r="AI116" s="14">
        <f>SUM(AI7:AI114)</f>
        <v>19</v>
      </c>
      <c r="AJ116" s="14">
        <f>SUM(AJ7:AJ114)</f>
        <v>23</v>
      </c>
      <c r="AK116" s="14">
        <f>SUM(AK7:AK114)</f>
        <v>13</v>
      </c>
      <c r="AL116" s="14">
        <f>SUM(AL7:AL114)</f>
        <v>21</v>
      </c>
      <c r="AM116" s="14">
        <f>SUM(AM7:AM114)</f>
        <v>5</v>
      </c>
      <c r="AN116" s="14">
        <f>SUM(AN7:AN114)</f>
        <v>1</v>
      </c>
      <c r="AO116" s="14">
        <f>SUM(AO7:AO114)</f>
        <v>13</v>
      </c>
      <c r="AP116" s="14">
        <f>SUM(AP7:AP114)</f>
        <v>2</v>
      </c>
      <c r="AQ116" s="14">
        <f>SUM(AQ7:AQ114)</f>
        <v>3</v>
      </c>
      <c r="AR116" s="14">
        <f>SUM(AR7:AR114)</f>
        <v>1</v>
      </c>
      <c r="AS116" s="14">
        <f>SUM(AS7:AS114)</f>
        <v>16</v>
      </c>
      <c r="AT116" s="14">
        <f>SUM(AT7:AT114)</f>
        <v>2</v>
      </c>
      <c r="AU116" s="14">
        <f>SUM(AU7:AU114)</f>
        <v>15</v>
      </c>
      <c r="AV116" s="2">
        <f>SUM(C116:AR116)+AT116+AU116-AC116-T116-O116-N116</f>
        <v>8037</v>
      </c>
    </row>
    <row r="117" spans="1:47" ht="12.75">
      <c r="A117" s="1" t="s">
        <v>293</v>
      </c>
      <c r="C117" s="14">
        <f>C116/$AV$116*100</f>
        <v>15.353987806395422</v>
      </c>
      <c r="D117" s="14">
        <f>D116/$AV$116*100</f>
        <v>0.2488490730372029</v>
      </c>
      <c r="E117" s="14">
        <f>E116/$AV$116*100</f>
        <v>0.22396416573348266</v>
      </c>
      <c r="F117" s="14">
        <f>F116/$AV$116*100</f>
        <v>0.3235037949483638</v>
      </c>
      <c r="G117" s="14">
        <f>G116/$AV$116*100</f>
        <v>0.3483887022520841</v>
      </c>
      <c r="H117" s="14">
        <f>H116/$AV$116*100</f>
        <v>12.865497076023392</v>
      </c>
      <c r="I117" s="14">
        <f>I116/$AV$116*100</f>
        <v>0.5723528679855667</v>
      </c>
      <c r="J117" s="14">
        <f>J116/$AV$116*100</f>
        <v>0.07465472191116088</v>
      </c>
      <c r="K117" s="14">
        <f>K116/$AV$116*100</f>
        <v>0.06221226825930073</v>
      </c>
      <c r="L117" s="14">
        <f>L116/$AV$116*100</f>
        <v>0.4728132387706856</v>
      </c>
      <c r="M117" s="14">
        <f>M116/$AV$116*100</f>
        <v>0.7714321264153291</v>
      </c>
      <c r="N117" s="14">
        <f>N116/$AV$116*100</f>
        <v>4.3797436854547716</v>
      </c>
      <c r="O117" s="14">
        <f>O116/$AV$116*100</f>
        <v>5.835510762722409</v>
      </c>
      <c r="P117" s="14">
        <f>P116/$AV$116*100</f>
        <v>0.14930944382232175</v>
      </c>
      <c r="Q117" s="14">
        <f>Q116/$AV$116*100</f>
        <v>23.69043175314172</v>
      </c>
      <c r="R117" s="14">
        <f>R116/$AV$116*100</f>
        <v>0.2612915266890631</v>
      </c>
      <c r="S117" s="14">
        <f>S116/$AV$116*100</f>
        <v>0.012442453651860148</v>
      </c>
      <c r="T117" s="14">
        <f>T116/$AV$116*100</f>
        <v>0.21152171208162251</v>
      </c>
      <c r="U117" s="14">
        <f>U116/$AV$116*100</f>
        <v>5.337812616648003</v>
      </c>
      <c r="V117" s="14">
        <f>V116/$AV$116*100</f>
        <v>0.06221226825930073</v>
      </c>
      <c r="W117" s="14">
        <f>W116/$AV$116*100</f>
        <v>0.5350255070299863</v>
      </c>
      <c r="X117" s="14">
        <f>X116/$AV$116*100</f>
        <v>20.878437227821326</v>
      </c>
      <c r="Y117" s="14">
        <f>Y116/$AV$116*100</f>
        <v>0.2364066193853428</v>
      </c>
      <c r="Z117" s="14">
        <f>Z116/$AV$116*100</f>
        <v>0.09953962921488119</v>
      </c>
      <c r="AA117" s="14">
        <f>AA116/$AV$116*100</f>
        <v>4.329973870847331</v>
      </c>
      <c r="AB117" s="14">
        <f>AB116/$AV$116*100</f>
        <v>0.4479283314669653</v>
      </c>
      <c r="AC117" s="14">
        <f>AC116/$AV$116*100</f>
        <v>1.0451661067562523</v>
      </c>
      <c r="AD117" s="14">
        <f>AD116/$AV$116*100</f>
        <v>5.424909792211023</v>
      </c>
      <c r="AE117" s="14">
        <f>AE116/$AV$116*100</f>
        <v>0.28617643399278336</v>
      </c>
      <c r="AF117" s="14">
        <f>AF116/$AV$116*100</f>
        <v>5.101405997262661</v>
      </c>
      <c r="AG117" s="14">
        <f>AG116/$AV$116*100</f>
        <v>0.21152171208162251</v>
      </c>
      <c r="AH117" s="14">
        <f>AH116/$AV$116*100</f>
        <v>0.14930944382232175</v>
      </c>
      <c r="AI117" s="14">
        <f>AI116/$AV$116*100</f>
        <v>0.2364066193853428</v>
      </c>
      <c r="AJ117" s="14">
        <f>AJ116/$AV$116*100</f>
        <v>0.28617643399278336</v>
      </c>
      <c r="AK117" s="14">
        <f>AK116/$AV$116*100</f>
        <v>0.1617518974741819</v>
      </c>
      <c r="AL117" s="14">
        <f>AL116/$AV$116*100</f>
        <v>0.2612915266890631</v>
      </c>
      <c r="AM117" s="14">
        <f>AM116/$AV$116*100</f>
        <v>0.06221226825930073</v>
      </c>
      <c r="AN117" s="14">
        <f>AN116/$AV$116*100</f>
        <v>0.012442453651860148</v>
      </c>
      <c r="AO117" s="14">
        <f>AO116/$AV$116*100</f>
        <v>0.1617518974741819</v>
      </c>
      <c r="AP117" s="14">
        <f>AP116/$AV$116*100</f>
        <v>0.024884907303720297</v>
      </c>
      <c r="AQ117" s="14">
        <f>AQ116/$AV$116*100</f>
        <v>0.03732736095558044</v>
      </c>
      <c r="AR117" s="14">
        <f>AR116/$AV$116*100</f>
        <v>0.012442453651860148</v>
      </c>
      <c r="AS117" s="14">
        <f>AS116/$AV$116*100</f>
        <v>0.19907925842976237</v>
      </c>
      <c r="AT117" s="14">
        <f>AT116/$AV$116*100</f>
        <v>0.024884907303720297</v>
      </c>
      <c r="AU117" s="14">
        <f>AU116/$AV$116*100</f>
        <v>0.1866368047779022</v>
      </c>
    </row>
    <row r="118" spans="1:48" ht="12.75">
      <c r="A118" s="1" t="s">
        <v>294</v>
      </c>
      <c r="C118" s="14">
        <f>SUM(C7:C41)</f>
        <v>460</v>
      </c>
      <c r="D118" s="14"/>
      <c r="E118" s="14"/>
      <c r="F118" s="14"/>
      <c r="G118" s="14"/>
      <c r="H118" s="14">
        <f>SUM(H7:H41)</f>
        <v>261</v>
      </c>
      <c r="I118" s="14">
        <f>SUM(I7:I41)</f>
        <v>2</v>
      </c>
      <c r="J118" s="14">
        <f>SUM(J7:J41)</f>
        <v>0</v>
      </c>
      <c r="K118" s="14">
        <f>SUM(K7:K41)</f>
        <v>0</v>
      </c>
      <c r="L118" s="14">
        <f>SUM(L7:L41)</f>
        <v>38</v>
      </c>
      <c r="M118" s="14">
        <f>SUM(M7:M41)</f>
        <v>62</v>
      </c>
      <c r="N118" s="14">
        <f>SUM(N7:N41)</f>
        <v>81</v>
      </c>
      <c r="O118" s="14">
        <f>SUM(O7:O41)</f>
        <v>345</v>
      </c>
      <c r="P118" s="14">
        <f>SUM(P7:P41)</f>
        <v>0</v>
      </c>
      <c r="Q118" s="14">
        <f>SUM(Q7:Q41)</f>
        <v>379</v>
      </c>
      <c r="R118" s="14">
        <f>SUM(R7:R41)</f>
        <v>20</v>
      </c>
      <c r="S118" s="14"/>
      <c r="T118" s="14"/>
      <c r="U118" s="14">
        <f>SUM(U7:U41)</f>
        <v>208</v>
      </c>
      <c r="V118" s="14">
        <f>SUM(V7:V41)</f>
        <v>1</v>
      </c>
      <c r="W118" s="14">
        <f>SUM(W7:W41)</f>
        <v>29</v>
      </c>
      <c r="X118" s="14">
        <f>SUM(X7:X41)</f>
        <v>676</v>
      </c>
      <c r="Y118" s="14"/>
      <c r="Z118" s="14"/>
      <c r="AA118" s="14"/>
      <c r="AB118" s="14"/>
      <c r="AC118" s="14"/>
      <c r="AD118" s="14"/>
      <c r="AE118" s="14"/>
      <c r="AF118" s="14">
        <f>SUM(AF7:AF41)</f>
        <v>7</v>
      </c>
      <c r="AG118" s="14"/>
      <c r="AH118" s="14"/>
      <c r="AI118" s="14"/>
      <c r="AJ118" s="14"/>
      <c r="AK118" s="14">
        <f>SUM(AK7:AK41)</f>
        <v>1</v>
      </c>
      <c r="AL118" s="14">
        <f>SUM(AL7:AL41)</f>
        <v>8</v>
      </c>
      <c r="AM118" s="14"/>
      <c r="AN118" s="14"/>
      <c r="AO118" s="14"/>
      <c r="AP118" s="14"/>
      <c r="AQ118" s="14"/>
      <c r="AR118" s="14"/>
      <c r="AS118" s="14"/>
      <c r="AT118" s="14"/>
      <c r="AU118" s="14">
        <f>SUM(AU7:AU41)</f>
        <v>15</v>
      </c>
      <c r="AV118" s="2">
        <f>SUM(C118:AU118)-AC118-T118-O118-N118</f>
        <v>2167</v>
      </c>
    </row>
    <row r="119" spans="1:47" ht="12.75">
      <c r="A119" s="1" t="s">
        <v>295</v>
      </c>
      <c r="C119" s="14">
        <f>C118/$AV$118*100</f>
        <v>21.227503461006002</v>
      </c>
      <c r="D119" s="14"/>
      <c r="E119" s="14"/>
      <c r="F119" s="14"/>
      <c r="G119" s="14"/>
      <c r="H119" s="14">
        <f>H118/$AV$118*100</f>
        <v>12.044300876788187</v>
      </c>
      <c r="I119" s="14">
        <f>I118/$AV$118*100</f>
        <v>0.09229349330872173</v>
      </c>
      <c r="J119" s="14">
        <f>J118/$AV$118*100</f>
        <v>0</v>
      </c>
      <c r="K119" s="14">
        <f>K118/$AV$118*100</f>
        <v>0</v>
      </c>
      <c r="L119" s="14">
        <f>L118/$AV$118*100</f>
        <v>1.753576372865713</v>
      </c>
      <c r="M119" s="14">
        <f>M118/$AV$118*100</f>
        <v>2.861098292570374</v>
      </c>
      <c r="N119" s="14">
        <f>N118/$AV$118*100</f>
        <v>3.73788647900323</v>
      </c>
      <c r="O119" s="14">
        <f>O118/$AV$118*100</f>
        <v>15.9206275957545</v>
      </c>
      <c r="P119" s="14">
        <f>P118/$AV$118*100</f>
        <v>0</v>
      </c>
      <c r="Q119" s="14">
        <f>Q118/$AV$118*100</f>
        <v>17.48961698200277</v>
      </c>
      <c r="R119" s="14">
        <f>R118/$AV$118*100</f>
        <v>0.9229349330872173</v>
      </c>
      <c r="S119" s="14"/>
      <c r="T119" s="14"/>
      <c r="U119" s="14">
        <f>U118/$AV$118*100</f>
        <v>9.598523304107061</v>
      </c>
      <c r="V119" s="14">
        <f>V118/$AV$118*100</f>
        <v>0.046146746654360866</v>
      </c>
      <c r="W119" s="14">
        <f>W118/$AV$118*100</f>
        <v>1.338255652976465</v>
      </c>
      <c r="X119" s="14">
        <f>X118/$AV$118*100</f>
        <v>31.195200738347946</v>
      </c>
      <c r="Y119" s="14"/>
      <c r="Z119" s="14"/>
      <c r="AA119" s="14"/>
      <c r="AB119" s="14"/>
      <c r="AC119" s="14"/>
      <c r="AD119" s="14"/>
      <c r="AE119" s="14"/>
      <c r="AF119" s="14">
        <f>AF118/$AV$118*100</f>
        <v>0.3230272265805261</v>
      </c>
      <c r="AG119" s="14"/>
      <c r="AH119" s="14"/>
      <c r="AI119" s="14"/>
      <c r="AJ119" s="14"/>
      <c r="AK119" s="14">
        <f>AK118/$AV$118*100</f>
        <v>0.046146746654360866</v>
      </c>
      <c r="AL119" s="14">
        <f>AL118/$AV$118*100</f>
        <v>0.36917397323488693</v>
      </c>
      <c r="AM119" s="14"/>
      <c r="AN119" s="14"/>
      <c r="AO119" s="14"/>
      <c r="AP119" s="14"/>
      <c r="AQ119" s="14"/>
      <c r="AR119" s="14"/>
      <c r="AS119" s="14"/>
      <c r="AT119" s="14"/>
      <c r="AU119" s="14">
        <f>AU118/$AV$118*100</f>
        <v>0.6922011998154131</v>
      </c>
    </row>
    <row r="120" spans="1:48" ht="12.75">
      <c r="A120" s="1" t="s">
        <v>296</v>
      </c>
      <c r="C120" s="14">
        <f>SUM(C43:C78)</f>
        <v>483</v>
      </c>
      <c r="D120" s="14"/>
      <c r="E120" s="14"/>
      <c r="F120" s="14">
        <f>SUM(F43:F78)</f>
        <v>23</v>
      </c>
      <c r="G120" s="14">
        <f>SUM(G43:G78)</f>
        <v>28</v>
      </c>
      <c r="H120" s="14">
        <f>SUM(H43:H78)</f>
        <v>480</v>
      </c>
      <c r="I120" s="14">
        <f>SUM(I43:I78)</f>
        <v>32</v>
      </c>
      <c r="J120" s="14">
        <f>SUM(J43:J78)</f>
        <v>4</v>
      </c>
      <c r="K120" s="14">
        <f>SUM(K43:K78)</f>
        <v>5</v>
      </c>
      <c r="L120" s="14"/>
      <c r="M120" s="14"/>
      <c r="N120" s="14">
        <f>SUM(N43:N78)</f>
        <v>42</v>
      </c>
      <c r="O120" s="14">
        <f>SUM(O43:O78)</f>
        <v>107</v>
      </c>
      <c r="P120" s="14">
        <f>SUM(P43:P78)</f>
        <v>12</v>
      </c>
      <c r="Q120" s="14">
        <f>SUM(Q43:Q78)</f>
        <v>966</v>
      </c>
      <c r="R120" s="14"/>
      <c r="S120" s="14">
        <f>SUM(S43:S78)</f>
        <v>1</v>
      </c>
      <c r="T120" s="14">
        <f>SUM(T43:T78)</f>
        <v>17</v>
      </c>
      <c r="U120" s="14">
        <f>SUM(U43:U78)</f>
        <v>163</v>
      </c>
      <c r="V120" s="14">
        <f>SUM(V43:V78)</f>
        <v>4</v>
      </c>
      <c r="W120" s="14">
        <f>SUM(W43:W78)</f>
        <v>14</v>
      </c>
      <c r="X120" s="14"/>
      <c r="Y120" s="14"/>
      <c r="Z120" s="14"/>
      <c r="AA120" s="14">
        <f>SUM(AA43:AA78)</f>
        <v>348</v>
      </c>
      <c r="AB120" s="14">
        <f>SUM(AB43:AB78)</f>
        <v>36</v>
      </c>
      <c r="AC120" s="14"/>
      <c r="AD120" s="14">
        <f>SUM(AD43:AD78)</f>
        <v>436</v>
      </c>
      <c r="AE120" s="14">
        <f>SUM(AE43:AE78)</f>
        <v>23</v>
      </c>
      <c r="AF120" s="14">
        <f>SUM(AF43:AF78)</f>
        <v>207</v>
      </c>
      <c r="AG120" s="14"/>
      <c r="AH120" s="14">
        <f>SUM(AH43:AH78)</f>
        <v>12</v>
      </c>
      <c r="AI120" s="14"/>
      <c r="AJ120" s="14">
        <f>SUM(AJ43:AJ78)</f>
        <v>23</v>
      </c>
      <c r="AK120" s="14">
        <f>SUM(AK43:AK78)</f>
        <v>4</v>
      </c>
      <c r="AL120" s="14">
        <f>SUM(AL43:AL78)</f>
        <v>4</v>
      </c>
      <c r="AM120" s="14">
        <f>SUM(AM43:AM78)</f>
        <v>5</v>
      </c>
      <c r="AN120" s="14">
        <f>SUM(AN43:AN78)</f>
        <v>1</v>
      </c>
      <c r="AO120" s="14">
        <f>SUM(AO43:AO78)</f>
        <v>13</v>
      </c>
      <c r="AP120" s="14">
        <f>SUM(AP43:AP78)</f>
        <v>2</v>
      </c>
      <c r="AQ120" s="14">
        <f>SUM(AQ43:AQ78)</f>
        <v>3</v>
      </c>
      <c r="AR120" s="14">
        <f>SUM(AR43:AR78)</f>
        <v>1</v>
      </c>
      <c r="AS120" s="14">
        <f>SUM(AS43:AS78)</f>
        <v>16</v>
      </c>
      <c r="AT120" s="14">
        <f>SUM(AT43:AT78)</f>
        <v>2</v>
      </c>
      <c r="AU120" s="14"/>
      <c r="AV120" s="2">
        <f>SUM(C120:AR120)+AT120-AC120-T120-O120-N120</f>
        <v>3335</v>
      </c>
    </row>
    <row r="121" spans="1:47" ht="12.75">
      <c r="A121" s="1" t="s">
        <v>297</v>
      </c>
      <c r="C121" s="14">
        <f>C120/$AV$120*100</f>
        <v>14.482758620689657</v>
      </c>
      <c r="D121" s="14"/>
      <c r="E121" s="14"/>
      <c r="F121" s="14">
        <f>F120/$AV$120*100</f>
        <v>0.6896551724137931</v>
      </c>
      <c r="G121" s="14">
        <f>G120/$AV$120*100</f>
        <v>0.8395802098950524</v>
      </c>
      <c r="H121" s="14">
        <f>H120/$AV$120*100</f>
        <v>14.3928035982009</v>
      </c>
      <c r="I121" s="14">
        <f>I120/$AV$120*100</f>
        <v>0.9595202398800599</v>
      </c>
      <c r="J121" s="14">
        <f>J120/$AV$120*100</f>
        <v>0.11994002998500748</v>
      </c>
      <c r="K121" s="14">
        <f>K120/$AV$120*100</f>
        <v>0.14992503748125938</v>
      </c>
      <c r="L121" s="14"/>
      <c r="M121" s="14"/>
      <c r="N121" s="14">
        <f>N120/$AV$120*100</f>
        <v>1.2593703148425788</v>
      </c>
      <c r="O121" s="14">
        <f>O120/$AV$120*100</f>
        <v>3.2083958020989503</v>
      </c>
      <c r="P121" s="14">
        <f>P120/$AV$120*100</f>
        <v>0.35982008995502246</v>
      </c>
      <c r="Q121" s="14">
        <f>Q120/$AV$120*100</f>
        <v>28.965517241379313</v>
      </c>
      <c r="R121" s="14"/>
      <c r="S121" s="14">
        <f>S120/$AV$120*100</f>
        <v>0.02998500749625187</v>
      </c>
      <c r="T121" s="14">
        <f>T120/$AV$120*100</f>
        <v>0.5097451274362819</v>
      </c>
      <c r="U121" s="14">
        <f>U120/$AV$120*100</f>
        <v>4.887556221889056</v>
      </c>
      <c r="V121" s="14">
        <f>V120/$AV$120*100</f>
        <v>0.11994002998500748</v>
      </c>
      <c r="W121" s="14">
        <f>W120/$AV$120*100</f>
        <v>0.4197901049475262</v>
      </c>
      <c r="X121" s="14"/>
      <c r="Y121" s="14"/>
      <c r="Z121" s="14"/>
      <c r="AA121" s="14">
        <f>AA120/$AV$120*100</f>
        <v>10.434782608695652</v>
      </c>
      <c r="AB121" s="14">
        <f>AB120/$AV$120*100</f>
        <v>1.0794602698650675</v>
      </c>
      <c r="AC121" s="14"/>
      <c r="AD121" s="14">
        <f>AD120/$AV$120*100</f>
        <v>13.073463268365817</v>
      </c>
      <c r="AE121" s="14">
        <f>AE120/$AV$120*100</f>
        <v>0.6896551724137931</v>
      </c>
      <c r="AF121" s="14">
        <f>AF120/$AV$120*100</f>
        <v>6.206896551724138</v>
      </c>
      <c r="AG121" s="14"/>
      <c r="AH121" s="14">
        <f>AH120/$AV$120*100</f>
        <v>0.35982008995502246</v>
      </c>
      <c r="AI121" s="14"/>
      <c r="AJ121" s="14">
        <f>AJ120/$AV$120*100</f>
        <v>0.6896551724137931</v>
      </c>
      <c r="AK121" s="14">
        <f>AK120/$AV$120*100</f>
        <v>0.11994002998500748</v>
      </c>
      <c r="AL121" s="14">
        <f>AL120/$AV$120*100</f>
        <v>0.11994002998500748</v>
      </c>
      <c r="AM121" s="14">
        <f>AM120/$AV$120*100</f>
        <v>0.14992503748125938</v>
      </c>
      <c r="AN121" s="14">
        <f>AN120/$AV$120*100</f>
        <v>0.02998500749625187</v>
      </c>
      <c r="AO121" s="14">
        <f>AO120/$AV$120*100</f>
        <v>0.38980509745127434</v>
      </c>
      <c r="AP121" s="14">
        <f>AP120/$AV$120*100</f>
        <v>0.05997001499250374</v>
      </c>
      <c r="AQ121" s="14">
        <f>AQ120/$AV$120*100</f>
        <v>0.08995502248875561</v>
      </c>
      <c r="AR121" s="14">
        <f>AR120/$AV$120*100</f>
        <v>0.02998500749625187</v>
      </c>
      <c r="AS121" s="14">
        <f>AS120/$AV$120*100</f>
        <v>0.4797601199400299</v>
      </c>
      <c r="AT121" s="14">
        <f>AT120/$AV$120*100</f>
        <v>0.05997001499250374</v>
      </c>
      <c r="AU121" s="14"/>
    </row>
    <row r="122" spans="1:48" ht="12.75">
      <c r="A122" s="1" t="s">
        <v>298</v>
      </c>
      <c r="C122" s="14">
        <f>SUM(C80:C114)</f>
        <v>291</v>
      </c>
      <c r="D122" s="14">
        <f>SUM(D80:D114)</f>
        <v>20</v>
      </c>
      <c r="E122" s="14">
        <f>SUM(E80:E114)</f>
        <v>18</v>
      </c>
      <c r="F122" s="14">
        <f>SUM(F80:F114)</f>
        <v>3</v>
      </c>
      <c r="G122" s="14"/>
      <c r="H122" s="14">
        <f>SUM(H80:H114)</f>
        <v>293</v>
      </c>
      <c r="I122" s="14">
        <f>SUM(I80:I114)</f>
        <v>12</v>
      </c>
      <c r="J122" s="14">
        <f>SUM(J80:J114)</f>
        <v>2</v>
      </c>
      <c r="K122" s="14">
        <f>SUM(K80:K114)</f>
        <v>0</v>
      </c>
      <c r="L122" s="14"/>
      <c r="M122" s="14"/>
      <c r="N122" s="14">
        <f>SUM(N80:N114)</f>
        <v>229</v>
      </c>
      <c r="O122" s="14">
        <f>SUM(O80:O114)</f>
        <v>17</v>
      </c>
      <c r="P122" s="14"/>
      <c r="Q122" s="14">
        <f>SUM(Q80:Q114)</f>
        <v>559</v>
      </c>
      <c r="R122" s="14">
        <f>SUM(R80:R114)</f>
        <v>1</v>
      </c>
      <c r="S122" s="14"/>
      <c r="T122" s="14"/>
      <c r="U122" s="14">
        <f>SUM(U80:U114)</f>
        <v>58</v>
      </c>
      <c r="V122" s="14">
        <f>SUM(V80:V114)</f>
        <v>0</v>
      </c>
      <c r="W122" s="14">
        <f>SUM(W80:W114)</f>
        <v>0</v>
      </c>
      <c r="X122" s="14">
        <f>SUM(X80:X114)</f>
        <v>1002</v>
      </c>
      <c r="Y122" s="14">
        <f>SUM(Y80:Y114)</f>
        <v>19</v>
      </c>
      <c r="Z122" s="14">
        <f>SUM(Z80:Z114)</f>
        <v>8</v>
      </c>
      <c r="AA122" s="14"/>
      <c r="AB122" s="14"/>
      <c r="AC122" s="14">
        <f>SUM(AC80:AC114)</f>
        <v>83</v>
      </c>
      <c r="AD122" s="14"/>
      <c r="AE122" s="14"/>
      <c r="AF122" s="14">
        <f>SUM(AF80:AF114)</f>
        <v>196</v>
      </c>
      <c r="AG122" s="14">
        <f>SUM(AG80:AG114)</f>
        <v>17</v>
      </c>
      <c r="AH122" s="14"/>
      <c r="AI122" s="14">
        <f>SUM(AI80:AI114)</f>
        <v>19</v>
      </c>
      <c r="AJ122" s="14"/>
      <c r="AK122" s="14">
        <f>SUM(AK80:AK114)</f>
        <v>8</v>
      </c>
      <c r="AL122" s="14">
        <f>SUM(AL80:AL114)</f>
        <v>9</v>
      </c>
      <c r="AM122" s="14"/>
      <c r="AN122" s="14"/>
      <c r="AO122" s="14"/>
      <c r="AP122" s="14"/>
      <c r="AQ122" s="14"/>
      <c r="AR122" s="14"/>
      <c r="AS122" s="14"/>
      <c r="AT122" s="14"/>
      <c r="AU122" s="14"/>
      <c r="AV122" s="2">
        <f>SUM(C122:AU122)-AC122-T122-O122-N122</f>
        <v>2535</v>
      </c>
    </row>
    <row r="123" spans="1:47" ht="12.75">
      <c r="A123" s="1" t="s">
        <v>299</v>
      </c>
      <c r="C123" s="14">
        <f>C122/$AV$122*100</f>
        <v>11.479289940828401</v>
      </c>
      <c r="D123" s="14">
        <f>D122/$AV$122*100</f>
        <v>0.7889546351084813</v>
      </c>
      <c r="E123" s="14">
        <f>E122/$AV$122*100</f>
        <v>0.7100591715976331</v>
      </c>
      <c r="F123" s="14">
        <f>F122/$AV$122*100</f>
        <v>0.1183431952662722</v>
      </c>
      <c r="G123" s="14"/>
      <c r="H123" s="14">
        <f>H122/$AV$122*100</f>
        <v>11.558185404339252</v>
      </c>
      <c r="I123" s="14">
        <f>I122/$AV$122*100</f>
        <v>0.4733727810650888</v>
      </c>
      <c r="J123" s="14">
        <f>J122/$AV$122*100</f>
        <v>0.07889546351084813</v>
      </c>
      <c r="K123" s="14">
        <f>K122/$AV$122*100</f>
        <v>0</v>
      </c>
      <c r="L123" s="14"/>
      <c r="M123" s="14"/>
      <c r="N123" s="14">
        <f>N122/$AV$122*100</f>
        <v>9.03353057199211</v>
      </c>
      <c r="O123" s="14">
        <f>O122/$AV$122*100</f>
        <v>0.6706114398422091</v>
      </c>
      <c r="P123" s="14"/>
      <c r="Q123" s="14">
        <f>Q122/$AV$122*100</f>
        <v>22.05128205128205</v>
      </c>
      <c r="R123" s="14">
        <f>R122/$AV$122*100</f>
        <v>0.03944773175542406</v>
      </c>
      <c r="S123" s="14"/>
      <c r="T123" s="14"/>
      <c r="U123" s="14">
        <f>U122/$AV$122*100</f>
        <v>2.287968441814596</v>
      </c>
      <c r="V123" s="14">
        <f>V122/$AV$122*100</f>
        <v>0</v>
      </c>
      <c r="W123" s="14">
        <f>W122/$AV$122*100</f>
        <v>0</v>
      </c>
      <c r="X123" s="14">
        <f>X122/$AV$122*100</f>
        <v>39.52662721893491</v>
      </c>
      <c r="Y123" s="14">
        <f>Y122/$AV$122*100</f>
        <v>0.7495069033530571</v>
      </c>
      <c r="Z123" s="14">
        <f>Z122/$AV$122*100</f>
        <v>0.3155818540433925</v>
      </c>
      <c r="AA123" s="14"/>
      <c r="AB123" s="14"/>
      <c r="AC123" s="14">
        <f>AC122/$AV$122*100</f>
        <v>3.274161735700197</v>
      </c>
      <c r="AD123" s="14"/>
      <c r="AE123" s="14"/>
      <c r="AF123" s="14">
        <f>AF122/$AV$122*100</f>
        <v>7.731755424063117</v>
      </c>
      <c r="AG123" s="14">
        <f>AG122/$AV$122*100</f>
        <v>0.6706114398422091</v>
      </c>
      <c r="AH123" s="14"/>
      <c r="AI123" s="14">
        <f>AI122/$AV$122*100</f>
        <v>0.7495069033530571</v>
      </c>
      <c r="AJ123" s="14"/>
      <c r="AK123" s="14">
        <f>AK122/$AV$122*100</f>
        <v>0.3155818540433925</v>
      </c>
      <c r="AL123" s="14">
        <f>AL122/$AV$122*100</f>
        <v>0.35502958579881655</v>
      </c>
      <c r="AM123" s="14"/>
      <c r="AN123" s="14"/>
      <c r="AO123" s="14"/>
      <c r="AP123" s="14"/>
      <c r="AQ123" s="14"/>
      <c r="AR123" s="14"/>
      <c r="AS123" s="14"/>
      <c r="AT123" s="14"/>
      <c r="AU123" s="14"/>
    </row>
    <row r="124" spans="3:47" ht="12.75">
      <c r="C124" s="14"/>
      <c r="D124" s="14"/>
      <c r="E124" s="14"/>
      <c r="F124" s="14"/>
      <c r="G124" s="14"/>
      <c r="H124" s="14"/>
      <c r="I124" s="14"/>
      <c r="J124" s="14"/>
      <c r="K124" s="14"/>
      <c r="L124" s="14"/>
      <c r="M124" s="14"/>
      <c r="N124" s="14"/>
      <c r="O124" s="14"/>
      <c r="P124" s="14"/>
      <c r="Q124" s="14"/>
      <c r="R124" s="14"/>
      <c r="S124" s="14"/>
      <c r="T124" s="14"/>
      <c r="U124" s="14"/>
      <c r="V124" s="14"/>
      <c r="W124" s="14"/>
      <c r="X124" s="14"/>
      <c r="Y124" s="14"/>
      <c r="Z124" s="14"/>
      <c r="AA124" s="14"/>
      <c r="AB124" s="14"/>
      <c r="AC124" s="14"/>
      <c r="AD124" s="14"/>
      <c r="AE124" s="14"/>
      <c r="AF124" s="14"/>
      <c r="AG124" s="14"/>
      <c r="AH124" s="14"/>
      <c r="AI124" s="14"/>
      <c r="AJ124" s="14"/>
      <c r="AK124" s="14"/>
      <c r="AL124" s="14"/>
      <c r="AM124" s="14"/>
      <c r="AN124" s="14"/>
      <c r="AO124" s="14"/>
      <c r="AP124" s="14"/>
      <c r="AQ124" s="14"/>
      <c r="AR124" s="14"/>
      <c r="AS124" s="14"/>
      <c r="AT124" s="14"/>
      <c r="AU124" s="14"/>
    </row>
    <row r="125" spans="1:47" ht="12.75">
      <c r="A125" s="4" t="s">
        <v>300</v>
      </c>
      <c r="C125" s="14">
        <f>AVERAGE(C7:C41)</f>
        <v>13.529411764705882</v>
      </c>
      <c r="D125" s="14"/>
      <c r="E125" s="14"/>
      <c r="F125" s="14"/>
      <c r="G125" s="14"/>
      <c r="H125" s="14">
        <f>AVERAGE(H7:H41)</f>
        <v>7.676470588235294</v>
      </c>
      <c r="I125" s="14">
        <f>AVERAGE(I7:I31)</f>
        <v>0.04</v>
      </c>
      <c r="J125" s="14">
        <f>AVERAGE(J7:J31)</f>
        <v>0</v>
      </c>
      <c r="K125" s="14">
        <f>AVERAGE(K7:K31)</f>
        <v>0</v>
      </c>
      <c r="L125" s="14">
        <f>AVERAGE(L7:L41)</f>
        <v>1.1176470588235294</v>
      </c>
      <c r="M125" s="14">
        <f>AVERAGE(M7:M41)</f>
        <v>1.8235294117647058</v>
      </c>
      <c r="N125" s="14">
        <f>AVERAGE(N7:N41)</f>
        <v>2.3823529411764706</v>
      </c>
      <c r="O125" s="14">
        <f>AVERAGE(O7:O41)</f>
        <v>10.147058823529411</v>
      </c>
      <c r="P125" s="14">
        <f>AVERAGE(P7:P41)</f>
        <v>0</v>
      </c>
      <c r="Q125" s="14">
        <f>AVERAGE(Q7:Q41)</f>
        <v>11.147058823529411</v>
      </c>
      <c r="R125" s="14">
        <f>AVERAGE(R7:R41)</f>
        <v>0.5882352941176471</v>
      </c>
      <c r="S125" s="14"/>
      <c r="T125" s="14"/>
      <c r="U125" s="14">
        <f>AVERAGE(U7:U41)</f>
        <v>6.117647058823529</v>
      </c>
      <c r="V125" s="14">
        <f>AVERAGE(V7:V41)</f>
        <v>0.029411764705882353</v>
      </c>
      <c r="W125" s="14">
        <f>AVERAGE(W7:W41)</f>
        <v>0.8529411764705882</v>
      </c>
      <c r="X125" s="14">
        <f>AVERAGE(X7:X41)</f>
        <v>19.88235294117647</v>
      </c>
      <c r="Y125" s="14"/>
      <c r="Z125" s="14"/>
      <c r="AA125" s="14"/>
      <c r="AB125" s="14"/>
      <c r="AC125" s="14"/>
      <c r="AD125" s="14"/>
      <c r="AE125" s="14"/>
      <c r="AF125" s="14">
        <f>AVERAGE(AF7:AF41)</f>
        <v>0.21212121212121213</v>
      </c>
      <c r="AG125" s="14"/>
      <c r="AH125" s="14"/>
      <c r="AI125" s="14"/>
      <c r="AJ125" s="14"/>
      <c r="AK125" s="14">
        <f>AVERAGE(AK7:AK41)</f>
        <v>0.030303030303030304</v>
      </c>
      <c r="AL125" s="14">
        <f>AVERAGE(AL7:AL41)</f>
        <v>0.24242424242424243</v>
      </c>
      <c r="AM125" s="14"/>
      <c r="AN125" s="14"/>
      <c r="AO125" s="14"/>
      <c r="AP125" s="14"/>
      <c r="AQ125" s="14"/>
      <c r="AR125" s="14"/>
      <c r="AS125" s="14"/>
      <c r="AT125" s="14"/>
      <c r="AU125" s="14">
        <f>AVERAGE(AU7:AU41)</f>
        <v>0.4411764705882353</v>
      </c>
    </row>
    <row r="126" spans="1:47" ht="12.75">
      <c r="A126" s="4" t="s">
        <v>301</v>
      </c>
      <c r="C126" s="14">
        <f>AVERAGE(C43:C78)</f>
        <v>14.205882352941176</v>
      </c>
      <c r="D126" s="14"/>
      <c r="E126" s="14"/>
      <c r="F126" s="14">
        <f>AVERAGE(F43:F78)</f>
        <v>0.6764705882352942</v>
      </c>
      <c r="G126" s="14">
        <f>AVERAGE(G43:G78)</f>
        <v>0.8235294117647058</v>
      </c>
      <c r="H126" s="14">
        <f>AVERAGE(H43:H78)</f>
        <v>14.117647058823529</v>
      </c>
      <c r="I126" s="14">
        <f>AVERAGE(I43:I78)</f>
        <v>0.9411764705882353</v>
      </c>
      <c r="J126" s="14">
        <f>AVERAGE(J43:J78)</f>
        <v>0.11764705882352941</v>
      </c>
      <c r="K126" s="14">
        <f>AVERAGE(K43:K78)</f>
        <v>0.14705882352941177</v>
      </c>
      <c r="L126" s="14"/>
      <c r="M126" s="14"/>
      <c r="N126" s="14">
        <f>AVERAGE(N43:N78)</f>
        <v>1.2352941176470589</v>
      </c>
      <c r="O126" s="14">
        <f>AVERAGE(O43:O78)</f>
        <v>3.1470588235294117</v>
      </c>
      <c r="P126" s="14">
        <f>AVERAGE(P43:P78)</f>
        <v>0.35294117647058826</v>
      </c>
      <c r="Q126" s="14">
        <f>AVERAGE(Q43:Q78)</f>
        <v>28.41176470588235</v>
      </c>
      <c r="R126" s="14"/>
      <c r="S126" s="14">
        <f>AVERAGE(S43:S78)</f>
        <v>0.029411764705882353</v>
      </c>
      <c r="T126" s="14">
        <f>AVERAGE(T43:T78)</f>
        <v>0.5</v>
      </c>
      <c r="U126" s="14">
        <f>AVERAGE(U43:U78)</f>
        <v>4.794117647058823</v>
      </c>
      <c r="V126" s="14">
        <f>AVERAGE(V43:V78)</f>
        <v>0.11764705882352941</v>
      </c>
      <c r="W126" s="14">
        <f>AVERAGE(W43:W78)</f>
        <v>0.4117647058823529</v>
      </c>
      <c r="X126" s="14"/>
      <c r="Y126" s="14"/>
      <c r="Z126" s="14"/>
      <c r="AA126" s="14">
        <f>AVERAGE(AA43:AA78)</f>
        <v>10.235294117647058</v>
      </c>
      <c r="AB126" s="14">
        <f>AVERAGE(AB43:AB78)</f>
        <v>1.0588235294117647</v>
      </c>
      <c r="AC126" s="14"/>
      <c r="AD126" s="14">
        <f>AVERAGE(AD43:AD78)</f>
        <v>12.823529411764707</v>
      </c>
      <c r="AE126" s="14">
        <f>AVERAGE(AE43:AE78)</f>
        <v>0.6764705882352942</v>
      </c>
      <c r="AF126" s="14">
        <f>AVERAGE(AF43:AF78)</f>
        <v>6.088235294117647</v>
      </c>
      <c r="AG126" s="14"/>
      <c r="AH126" s="14">
        <f>AVERAGE(AH43:AH78)</f>
        <v>0.35294117647058826</v>
      </c>
      <c r="AI126" s="14"/>
      <c r="AJ126" s="14">
        <f>AVERAGE(AJ43:AJ78)</f>
        <v>0.6764705882352942</v>
      </c>
      <c r="AK126" s="14">
        <f>AVERAGE(AK43:AK78)</f>
        <v>0.11764705882352941</v>
      </c>
      <c r="AL126" s="14">
        <f>AVERAGE(AL43:AL78)</f>
        <v>0.11764705882352941</v>
      </c>
      <c r="AM126" s="14">
        <f>AVERAGE(AM43:AM78)</f>
        <v>0.14705882352941177</v>
      </c>
      <c r="AN126" s="14">
        <f>AVERAGE(AN43:AN78)</f>
        <v>0.029411764705882353</v>
      </c>
      <c r="AO126" s="14">
        <f>AVERAGE(AO43:AO78)</f>
        <v>0.38235294117647056</v>
      </c>
      <c r="AP126" s="14">
        <f>AVERAGE(AP43:AP78)</f>
        <v>0.058823529411764705</v>
      </c>
      <c r="AQ126" s="14">
        <f>AVERAGE(AQ43:AQ78)</f>
        <v>0.08823529411764706</v>
      </c>
      <c r="AR126" s="14">
        <f>AVERAGE(AR43:AR78)</f>
        <v>0.029411764705882353</v>
      </c>
      <c r="AS126" s="14">
        <f>AVERAGE(AS43:AS78)</f>
        <v>0.45714285714285713</v>
      </c>
      <c r="AT126" s="14">
        <f>AVERAGE(AT43:AT78)</f>
        <v>0.058823529411764705</v>
      </c>
      <c r="AU126" s="14"/>
    </row>
    <row r="127" spans="1:47" ht="12.75">
      <c r="A127" s="4" t="s">
        <v>302</v>
      </c>
      <c r="C127" s="14">
        <f>AVERAGE(C80:C114)</f>
        <v>8.558823529411764</v>
      </c>
      <c r="D127" s="14">
        <f>AVERAGE(D80:D114)</f>
        <v>0.5882352941176471</v>
      </c>
      <c r="E127" s="14">
        <f>AVERAGE(E80:E114)</f>
        <v>0.5294117647058824</v>
      </c>
      <c r="F127" s="14">
        <f>AVERAGE(F80:F114)</f>
        <v>0.08823529411764706</v>
      </c>
      <c r="G127" s="14"/>
      <c r="H127" s="14">
        <f>AVERAGE(H80:H114)</f>
        <v>8.617647058823529</v>
      </c>
      <c r="I127" s="14">
        <f>AVERAGE(I80:I114)</f>
        <v>0.35294117647058826</v>
      </c>
      <c r="J127" s="14">
        <f>AVERAGE(J80:J114)</f>
        <v>0.058823529411764705</v>
      </c>
      <c r="K127" s="14">
        <f>AVERAGE(K80:K114)</f>
        <v>0</v>
      </c>
      <c r="L127" s="14"/>
      <c r="M127" s="14"/>
      <c r="N127" s="14">
        <f>AVERAGE(N80:N114)</f>
        <v>6.735294117647059</v>
      </c>
      <c r="O127" s="14">
        <f>AVERAGE(O80:O114)</f>
        <v>0.5</v>
      </c>
      <c r="P127" s="14"/>
      <c r="Q127" s="14">
        <f>AVERAGE(Q80:Q114)</f>
        <v>16.441176470588236</v>
      </c>
      <c r="R127" s="14">
        <f>AVERAGE(R80:R114)</f>
        <v>0.029411764705882353</v>
      </c>
      <c r="S127" s="14"/>
      <c r="T127" s="14"/>
      <c r="U127" s="14">
        <f>AVERAGE(U80:U114)</f>
        <v>1.7058823529411764</v>
      </c>
      <c r="V127" s="14">
        <f>AVERAGE(V80:V114)</f>
        <v>0</v>
      </c>
      <c r="W127" s="14"/>
      <c r="X127" s="14">
        <f>AVERAGE(X80:X114)</f>
        <v>29.470588235294116</v>
      </c>
      <c r="Y127" s="14">
        <f>AVERAGE(Y80:Y114)</f>
        <v>0.5588235294117647</v>
      </c>
      <c r="Z127" s="14">
        <f>AVERAGE(Z80:Z114)</f>
        <v>0.23529411764705882</v>
      </c>
      <c r="AA127" s="14"/>
      <c r="AB127" s="14"/>
      <c r="AC127" s="14">
        <f>AVERAGE(AC80:AC114)</f>
        <v>2.4411764705882355</v>
      </c>
      <c r="AD127" s="14"/>
      <c r="AE127" s="14"/>
      <c r="AF127" s="14">
        <f>AVERAGE(AF80:AF114)</f>
        <v>5.764705882352941</v>
      </c>
      <c r="AG127" s="14">
        <f>AVERAGE(AG80:AG114)</f>
        <v>0.5</v>
      </c>
      <c r="AH127" s="14"/>
      <c r="AI127" s="14">
        <f>AVERAGE(AI80:AI114)</f>
        <v>0.5588235294117647</v>
      </c>
      <c r="AJ127" s="14"/>
      <c r="AK127" s="14">
        <f>AVERAGE(AK80:AK114)</f>
        <v>0.23529411764705882</v>
      </c>
      <c r="AL127" s="14">
        <f>AVERAGE(AL80:AL114)</f>
        <v>0.2647058823529412</v>
      </c>
      <c r="AM127" s="14"/>
      <c r="AN127" s="14"/>
      <c r="AO127" s="14"/>
      <c r="AP127" s="14"/>
      <c r="AQ127" s="14"/>
      <c r="AR127" s="14"/>
      <c r="AS127" s="14"/>
      <c r="AT127" s="14"/>
      <c r="AU127" s="14"/>
    </row>
    <row r="128" spans="1:47" ht="12.75">
      <c r="A128" s="15" t="s">
        <v>303</v>
      </c>
      <c r="C128" s="16">
        <f>AVERAGE(C7:C41,C43:C78,C80:C114)</f>
        <v>12.098039215686274</v>
      </c>
      <c r="D128" s="16">
        <f>AVERAGE(D8:D42,D44:D78,D80:D114)</f>
        <v>0.5882352941176471</v>
      </c>
      <c r="E128" s="16">
        <f>AVERAGE(E9:E43,E45:E78,E80:E114)</f>
        <v>0.5294117647058824</v>
      </c>
      <c r="F128" s="16">
        <f>AVERAGE(F10:F44,F45:F78,F80:F114)</f>
        <v>0.38235294117647056</v>
      </c>
      <c r="G128" s="16">
        <f>AVERAGE(G11:G44,G45:G78,G80:G114)</f>
        <v>0.8235294117647058</v>
      </c>
      <c r="H128" s="16">
        <f>AVERAGE(H12:H44,H45:H78,H80:H114)</f>
        <v>10.371134020618557</v>
      </c>
      <c r="I128" s="16">
        <f>AVERAGE(I13:I44,I45:I78,I80:I114)</f>
        <v>0.4791666666666667</v>
      </c>
      <c r="J128" s="16">
        <f>AVERAGE(J14:J44,J45:J78,J80:J114)</f>
        <v>0.06315789473684211</v>
      </c>
      <c r="K128" s="16">
        <f>AVERAGE(K15:K44,K45:K78,K80:K114)</f>
        <v>0.05319148936170213</v>
      </c>
      <c r="L128" s="16">
        <f>AVERAGE(L16:L44,L45:L78,L80:L114)</f>
        <v>1.2</v>
      </c>
      <c r="M128" s="16">
        <f>AVERAGE(M17:M44,M45:M78,M80:M114)</f>
        <v>1.9583333333333333</v>
      </c>
      <c r="N128" s="16">
        <f>AVERAGE(N18:N44,N45:N78,N80:N114)</f>
        <v>3.868131868131868</v>
      </c>
      <c r="O128" s="16">
        <f>AVERAGE(O19:O44,O45:O78,O80:O114)</f>
        <v>3.188888888888889</v>
      </c>
      <c r="P128" s="16">
        <f>AVERAGE(P20:P44,P45:P78,P80:P114)</f>
        <v>0.15384615384615385</v>
      </c>
      <c r="Q128" s="16">
        <f>AVERAGE(Q21:Q44,Q45:Q78,Q80:Q114)</f>
        <v>19.375</v>
      </c>
      <c r="R128" s="16">
        <f>AVERAGE(R22:R44,R45:R78,R80:R114)</f>
        <v>0.09433962264150944</v>
      </c>
      <c r="S128" s="16">
        <f>AVERAGE(S23:S44,S45:S78,S80:S114)</f>
        <v>0.029411764705882353</v>
      </c>
      <c r="T128" s="16">
        <f>AVERAGE(T24:T44,T45:T78,T80:T114)</f>
        <v>0.5</v>
      </c>
      <c r="U128" s="16">
        <f>AVERAGE(U25:U44,U45:U78,U80:U114)</f>
        <v>3.6904761904761907</v>
      </c>
      <c r="V128" s="16">
        <f>AVERAGE(V26:V44,V45:V78,V80:V114)</f>
        <v>0.04819277108433735</v>
      </c>
      <c r="W128" s="16">
        <f>AVERAGE(W27:W44,W45:W78,W80:W114)</f>
        <v>0.18292682926829268</v>
      </c>
      <c r="X128" s="16">
        <f>AVERAGE(X28:X44,X45:X78,X80:X114)</f>
        <v>29.106382978723403</v>
      </c>
      <c r="Y128" s="16">
        <f>AVERAGE(Y29:Y44,Y45:Y78,Y80:Y114)</f>
        <v>0.5588235294117647</v>
      </c>
      <c r="Z128" s="16">
        <f>AVERAGE(Z30:Z44,Z45:Z78,Z80:Z114)</f>
        <v>0.23529411764705882</v>
      </c>
      <c r="AA128" s="16">
        <f>AVERAGE(AA31:AA44,AA45:AA78,AA80:AA114)</f>
        <v>10.235294117647058</v>
      </c>
      <c r="AB128" s="16">
        <f>AVERAGE(AB32:AB44,AB45:AB78,AB80:AB114)</f>
        <v>1.0588235294117647</v>
      </c>
      <c r="AC128" s="16">
        <f>AVERAGE(AC33:AC44,AC45:AC78,AC80:AC114)</f>
        <v>2.024390243902439</v>
      </c>
      <c r="AD128" s="16">
        <f>AVERAGE(AD34:AD44,AD45:AD78,AD80:AD114)</f>
        <v>12.823529411764707</v>
      </c>
      <c r="AE128" s="16">
        <f>AVERAGE(AE35:AE44,AE45:AE78,AE80:AE114)</f>
        <v>0.6764705882352942</v>
      </c>
      <c r="AF128" s="16">
        <f>AVERAGE(AF36:AF44,AF45:AF78,AF80:AF114)</f>
        <v>5.652777777777778</v>
      </c>
      <c r="AG128" s="16">
        <f>AVERAGE(AG37:AG44,AG45:AG78,AG80:AG114)</f>
        <v>0.5</v>
      </c>
      <c r="AH128" s="16">
        <f>AVERAGE(AH38:AH44,AH45:AH78,AH80:AH114)</f>
        <v>0.35294117647058826</v>
      </c>
      <c r="AI128" s="16">
        <f>AVERAGE(AI39:AI44,AI45:AI78,AI80:AI114)</f>
        <v>0.5588235294117647</v>
      </c>
      <c r="AJ128" s="16">
        <f>AVERAGE(AJ40:AJ44,AJ45:AJ78,AJ80:AJ114)</f>
        <v>0.6764705882352942</v>
      </c>
      <c r="AK128" s="16">
        <f>AVERAGE(AK41:AK44,AK45:AK78,AK80:AK114)</f>
        <v>0.17647058823529413</v>
      </c>
      <c r="AL128" s="16">
        <f>AVERAGE(AL42:AL44,AL45:AL78,AL80:AL114)</f>
        <v>0.19117647058823528</v>
      </c>
      <c r="AM128" s="16">
        <f>AVERAGE(AM43:AM44,AM45:AM78,AM80:AM114)</f>
        <v>0.14705882352941177</v>
      </c>
      <c r="AN128" s="16">
        <f>AVERAGE(AN44:AN44,AN45:AN78,AN80:AN114)</f>
        <v>0.030303030303030304</v>
      </c>
      <c r="AO128" s="16">
        <f>AVERAGE(AO44:AO44,AO45:AO78,AO80:AO114)</f>
        <v>0.3939393939393939</v>
      </c>
      <c r="AP128" s="16">
        <f>AVERAGE(AP44:AP44,AP45:AP78,AP80:AP114)</f>
        <v>0.06060606060606061</v>
      </c>
      <c r="AQ128" s="16">
        <f>AVERAGE(AQ44:AQ44,AQ45:AQ78,AQ80:AQ114)</f>
        <v>0.09090909090909091</v>
      </c>
      <c r="AR128" s="16">
        <f>AVERAGE(AR44:AR44,AR45:AR78,AR80:AR114)</f>
        <v>0.030303030303030304</v>
      </c>
      <c r="AS128" s="16">
        <f>AVERAGE(AS7:AS41,AS43:AS78,AS80:AS114)</f>
        <v>0.45714285714285713</v>
      </c>
      <c r="AT128" s="16">
        <f>AVERAGE(AT7:AT41,AT43:AT78,AT80:AT114)</f>
        <v>0.058823529411764705</v>
      </c>
      <c r="AU128" s="16">
        <f>AVERAGE(AU7:AU41,AU43:AU78,AU80:AU114)</f>
        <v>0.4411764705882353</v>
      </c>
    </row>
    <row r="129" spans="1:47" ht="12.75">
      <c r="A129" s="4" t="s">
        <v>304</v>
      </c>
      <c r="C129" s="1">
        <f>MEDIAN(C7:C41)</f>
        <v>11</v>
      </c>
      <c r="H129" s="1">
        <f>MEDIAN(H7:H41)</f>
        <v>6</v>
      </c>
      <c r="I129" s="1">
        <f>MEDIAN(I7:I41)</f>
        <v>0</v>
      </c>
      <c r="J129" s="1">
        <f>MEDIAN(J7:J41)</f>
        <v>0</v>
      </c>
      <c r="K129" s="1">
        <f>MEDIAN(K7:K41)</f>
        <v>0</v>
      </c>
      <c r="L129" s="1">
        <f>MEDIAN(L7:L41)</f>
        <v>0</v>
      </c>
      <c r="M129" s="1">
        <f>MEDIAN(M7:M41)</f>
        <v>1</v>
      </c>
      <c r="N129" s="1">
        <f>MEDIAN(N7:N41)</f>
        <v>0</v>
      </c>
      <c r="O129" s="1">
        <f>MEDIAN(O7:O41)</f>
        <v>10</v>
      </c>
      <c r="P129" s="1">
        <f>MEDIAN(P7:P41)</f>
        <v>0</v>
      </c>
      <c r="Q129" s="1">
        <f>MEDIAN(Q7:Q41)</f>
        <v>12</v>
      </c>
      <c r="R129" s="1">
        <f>MEDIAN(R7:R41)</f>
        <v>0</v>
      </c>
      <c r="U129" s="1">
        <f>MEDIAN(U7:U41)</f>
        <v>3</v>
      </c>
      <c r="V129" s="1">
        <f>MEDIAN(V7:V41)</f>
        <v>0</v>
      </c>
      <c r="W129" s="1">
        <f>MEDIAN(W7:W41)</f>
        <v>0</v>
      </c>
      <c r="X129" s="1">
        <f>MEDIAN(X7:X41)</f>
        <v>15.5</v>
      </c>
      <c r="AF129" s="1">
        <f>MEDIAN(AF7:AF41)</f>
        <v>0</v>
      </c>
      <c r="AK129" s="1">
        <f>MEDIAN(AK7:AK41)</f>
        <v>0</v>
      </c>
      <c r="AL129" s="1">
        <f>MEDIAN(AL7:AL41)</f>
        <v>0</v>
      </c>
      <c r="AU129" s="1">
        <f>MEDIAN(AU7:AU41)</f>
        <v>0</v>
      </c>
    </row>
    <row r="130" spans="1:46" ht="12.75">
      <c r="A130" s="4" t="s">
        <v>305</v>
      </c>
      <c r="C130" s="1">
        <f>MEDIAN(C43:C78)</f>
        <v>8</v>
      </c>
      <c r="F130" s="1">
        <f>MEDIAN(F43:F78)</f>
        <v>0</v>
      </c>
      <c r="G130" s="1">
        <f>MEDIAN(G43:G78)</f>
        <v>0</v>
      </c>
      <c r="H130" s="1">
        <f>MEDIAN(H43:H78)</f>
        <v>8.5</v>
      </c>
      <c r="I130" s="1">
        <f>MEDIAN(I43:I78)</f>
        <v>0</v>
      </c>
      <c r="J130" s="1">
        <f>MEDIAN(J43:J78)</f>
        <v>0</v>
      </c>
      <c r="K130" s="1">
        <f>MEDIAN(K43:K78)</f>
        <v>0</v>
      </c>
      <c r="N130" s="1">
        <f>MEDIAN(N43:N78)</f>
        <v>0</v>
      </c>
      <c r="O130" s="1">
        <f>MEDIAN(O43:O78)</f>
        <v>0</v>
      </c>
      <c r="P130" s="1">
        <f>MEDIAN(P43:P78)</f>
        <v>0</v>
      </c>
      <c r="Q130" s="1">
        <f>MEDIAN(Q43:Q78)</f>
        <v>18</v>
      </c>
      <c r="S130" s="1">
        <f>MEDIAN(S43:S78)</f>
        <v>0</v>
      </c>
      <c r="T130" s="1">
        <f>MEDIAN(T43:T78)</f>
        <v>0</v>
      </c>
      <c r="U130" s="1">
        <f>MEDIAN(U43:U78)</f>
        <v>0</v>
      </c>
      <c r="V130" s="1">
        <f>MEDIAN(V43:V78)</f>
        <v>0</v>
      </c>
      <c r="W130" s="1">
        <f>MEDIAN(W43:W78)</f>
        <v>0</v>
      </c>
      <c r="AA130" s="1">
        <f>MEDIAN(AA43:AA78)</f>
        <v>6.5</v>
      </c>
      <c r="AB130" s="1">
        <f>MEDIAN(AB43:AB78)</f>
        <v>0</v>
      </c>
      <c r="AD130" s="1">
        <f>MEDIAN(AD43:AD78)</f>
        <v>8</v>
      </c>
      <c r="AE130" s="1">
        <f>MEDIAN(AE43:AE78)</f>
        <v>0</v>
      </c>
      <c r="AF130" s="1">
        <f>MEDIAN(AF43:AF78)</f>
        <v>4.5</v>
      </c>
      <c r="AH130" s="1">
        <f>MEDIAN(AH43:AH78)</f>
        <v>0</v>
      </c>
      <c r="AJ130" s="1">
        <f>MEDIAN(AJ43:AJ78)</f>
        <v>0</v>
      </c>
      <c r="AK130" s="1">
        <f>MEDIAN(AK43:AK78)</f>
        <v>0</v>
      </c>
      <c r="AL130" s="1">
        <f>MEDIAN(AL43:AL78)</f>
        <v>0</v>
      </c>
      <c r="AM130" s="1">
        <f>MEDIAN(AM43:AM78)</f>
        <v>0</v>
      </c>
      <c r="AN130" s="1">
        <f>MEDIAN(AN43:AN78)</f>
        <v>0</v>
      </c>
      <c r="AO130" s="1">
        <f>MEDIAN(AO43:AO78)</f>
        <v>0</v>
      </c>
      <c r="AP130" s="1">
        <f>MEDIAN(AP43:AP78)</f>
        <v>0</v>
      </c>
      <c r="AQ130" s="1">
        <f>MEDIAN(AQ43:AQ78)</f>
        <v>0</v>
      </c>
      <c r="AR130" s="1">
        <f>MEDIAN(AR43:AR78)</f>
        <v>0</v>
      </c>
      <c r="AS130" s="1">
        <f>MEDIAN(AS43:AS78)</f>
        <v>0</v>
      </c>
      <c r="AT130" s="1">
        <f>MEDIAN(AT43:AT78)</f>
        <v>0</v>
      </c>
    </row>
    <row r="131" spans="1:38" ht="12.75">
      <c r="A131" s="4" t="s">
        <v>306</v>
      </c>
      <c r="C131" s="1">
        <f>MEDIAN(C80:C114)</f>
        <v>7</v>
      </c>
      <c r="D131" s="1">
        <f>MEDIAN(D80:D114)</f>
        <v>0</v>
      </c>
      <c r="E131" s="1">
        <f>MEDIAN(E80:E114)</f>
        <v>0</v>
      </c>
      <c r="F131" s="1">
        <f>MEDIAN(F80:F114)</f>
        <v>0</v>
      </c>
      <c r="H131" s="1">
        <f>MEDIAN(H80:H114)</f>
        <v>7</v>
      </c>
      <c r="I131" s="1">
        <f>MEDIAN(I80:I114)</f>
        <v>0</v>
      </c>
      <c r="J131" s="1">
        <f>MEDIAN(J80:J114)</f>
        <v>0</v>
      </c>
      <c r="K131" s="1">
        <f>MEDIAN(K80:K114)</f>
        <v>0</v>
      </c>
      <c r="N131" s="1">
        <f>MEDIAN(N80:N114)</f>
        <v>6.5</v>
      </c>
      <c r="O131" s="1">
        <f>MEDIAN(O80:O114)</f>
        <v>0</v>
      </c>
      <c r="Q131" s="1">
        <f>MEDIAN(Q80:Q114)</f>
        <v>14</v>
      </c>
      <c r="R131" s="1">
        <f>MEDIAN(R80:R114)</f>
        <v>0</v>
      </c>
      <c r="U131" s="1">
        <f>MEDIAN(U80:U114)</f>
        <v>0</v>
      </c>
      <c r="V131" s="1">
        <f>MEDIAN(V80:V114)</f>
        <v>0</v>
      </c>
      <c r="X131" s="1">
        <f>MEDIAN(X80:X114)</f>
        <v>25</v>
      </c>
      <c r="Y131" s="1">
        <f>MEDIAN(Y80:Y114)</f>
        <v>0</v>
      </c>
      <c r="Z131" s="1">
        <f>MEDIAN(Z80:Z114)</f>
        <v>0</v>
      </c>
      <c r="AC131" s="1">
        <f>MEDIAN(AC80:AC114)</f>
        <v>2</v>
      </c>
      <c r="AF131" s="1">
        <f>MEDIAN(AF80:AF114)</f>
        <v>5</v>
      </c>
      <c r="AG131" s="1">
        <f>MEDIAN(AG80:AG114)</f>
        <v>0</v>
      </c>
      <c r="AI131" s="1">
        <f>MEDIAN(AI80:AI114)</f>
        <v>0</v>
      </c>
      <c r="AK131" s="1">
        <f>MEDIAN(AK80:AK114)</f>
        <v>0</v>
      </c>
      <c r="AL131" s="1">
        <f>MEDIAN(AL80:AL114)</f>
        <v>0</v>
      </c>
    </row>
    <row r="132" spans="1:47" ht="12.75">
      <c r="A132" s="15" t="s">
        <v>307</v>
      </c>
      <c r="C132" s="15">
        <f>MEDIAN(C7:C41,C43:C78,C80:C114)</f>
        <v>9</v>
      </c>
      <c r="D132" s="15">
        <f>MEDIAN(D7:D41,D43:D78,D80:D114)</f>
        <v>0</v>
      </c>
      <c r="E132" s="15">
        <f>MEDIAN(E7:E41,E43:E78,E80:E114)</f>
        <v>0</v>
      </c>
      <c r="F132" s="15">
        <f>MEDIAN(F7:F41,F43:F78,F80:F114)</f>
        <v>0</v>
      </c>
      <c r="G132" s="15">
        <f>MEDIAN(G7:G41,G43:G78,G80:G114)</f>
        <v>0</v>
      </c>
      <c r="H132" s="15">
        <f>MEDIAN(H7:H41,H43:H78,H80:H114)</f>
        <v>7</v>
      </c>
      <c r="I132" s="15">
        <f>MEDIAN(I7:I41,I43:I78,I80:I114)</f>
        <v>0</v>
      </c>
      <c r="J132" s="15">
        <f>MEDIAN(J7:J41,J43:J78,J80:J114)</f>
        <v>0</v>
      </c>
      <c r="K132" s="15">
        <f>MEDIAN(K7:K41,K43:K78,K80:K114)</f>
        <v>0</v>
      </c>
      <c r="L132" s="15">
        <f>MEDIAN(L7:L41,L43:L78,L80:L114)</f>
        <v>0</v>
      </c>
      <c r="M132" s="15">
        <f>MEDIAN(M7:M41,M43:M78,M80:M114)</f>
        <v>1</v>
      </c>
      <c r="N132" s="15">
        <f>MEDIAN(N7:N41,N43:N78,N80:N114)</f>
        <v>0</v>
      </c>
      <c r="O132" s="15">
        <f>MEDIAN(O7:O41,O43:O78,O80:O114)</f>
        <v>0</v>
      </c>
      <c r="P132" s="15">
        <f>MEDIAN(P7:P41,P43:P78,P80:P114)</f>
        <v>0</v>
      </c>
      <c r="Q132" s="15">
        <f>MEDIAN(Q7:Q41,Q43:Q78,Q80:Q114)</f>
        <v>14</v>
      </c>
      <c r="R132" s="15">
        <f>MEDIAN(R7:R41,R43:R78,R80:R114)</f>
        <v>0</v>
      </c>
      <c r="S132" s="15">
        <f>MEDIAN(S7:S41,S43:S78,S80:S114)</f>
        <v>0</v>
      </c>
      <c r="T132" s="15">
        <f>MEDIAN(T7:T41,T43:T78,T80:T114)</f>
        <v>0</v>
      </c>
      <c r="U132" s="15">
        <f>MEDIAN(U7:U41,U43:U78,U80:U114)</f>
        <v>1</v>
      </c>
      <c r="V132" s="15">
        <f>MEDIAN(V7:V41,V43:V78,V80:V114)</f>
        <v>0</v>
      </c>
      <c r="W132" s="15">
        <f>MEDIAN(W7:W41,W43:W78,W80:W114)</f>
        <v>0</v>
      </c>
      <c r="X132" s="15">
        <f>MEDIAN(X7:X41,X43:X78,X80:X114)</f>
        <v>20</v>
      </c>
      <c r="Y132" s="15">
        <f>MEDIAN(Y7:Y41,Y43:Y78,Y80:Y114)</f>
        <v>0</v>
      </c>
      <c r="Z132" s="15">
        <f>MEDIAN(Z7:Z41,Z43:Z78,Z80:Z114)</f>
        <v>0</v>
      </c>
      <c r="AA132" s="15">
        <f>MEDIAN(AA7:AA41,AA43:AA78,AA80:AA114)</f>
        <v>6.5</v>
      </c>
      <c r="AB132" s="15">
        <f>MEDIAN(AB7:AB41,AB43:AB78,AB80:AB114)</f>
        <v>0</v>
      </c>
      <c r="AC132" s="15">
        <f>MEDIAN(AC7:AC41,AC43:AC78,AC80:AC114)</f>
        <v>0</v>
      </c>
      <c r="AD132" s="15">
        <f>MEDIAN(AD7:AD41,AD43:AD78,AD80:AD114)</f>
        <v>8</v>
      </c>
      <c r="AE132" s="15">
        <f>MEDIAN(AE7:AE41,AE43:AE78,AE80:AE114)</f>
        <v>0</v>
      </c>
      <c r="AF132" s="15">
        <f>MEDIAN(AF7:AF41,AF43:AF78,AF80:AF114)</f>
        <v>3</v>
      </c>
      <c r="AG132" s="15">
        <f>MEDIAN(AG7:AG41,AG43:AG78,AG80:AG114)</f>
        <v>0</v>
      </c>
      <c r="AH132" s="15">
        <f>MEDIAN(AH7:AH41,AH43:AH78,AH80:AH114)</f>
        <v>0</v>
      </c>
      <c r="AI132" s="15">
        <f>MEDIAN(AI7:AI41,AI43:AI78,AI80:AI114)</f>
        <v>0</v>
      </c>
      <c r="AJ132" s="15">
        <f>MEDIAN(AJ7:AJ41,AJ43:AJ78,AJ80:AJ114)</f>
        <v>0</v>
      </c>
      <c r="AK132" s="15">
        <f>MEDIAN(AK7:AK41,AK43:AK78,AK80:AK114)</f>
        <v>0</v>
      </c>
      <c r="AL132" s="15">
        <f>MEDIAN(AL7:AL41,AL43:AL78,AL80:AL114)</f>
        <v>0</v>
      </c>
      <c r="AM132" s="15">
        <f>MEDIAN(AM7:AM41,AM43:AM78,AM80:AM114)</f>
        <v>0</v>
      </c>
      <c r="AN132" s="15">
        <f>MEDIAN(AN7:AN41,AN43:AN78,AN80:AN114)</f>
        <v>0</v>
      </c>
      <c r="AO132" s="15">
        <f>MEDIAN(AO7:AO41,AO43:AO78,AO80:AO114)</f>
        <v>0</v>
      </c>
      <c r="AP132" s="15">
        <f>MEDIAN(AP7:AP41,AP43:AP78,AP80:AP114)</f>
        <v>0</v>
      </c>
      <c r="AQ132" s="15">
        <f>MEDIAN(AQ7:AQ41,AQ43:AQ78,AQ80:AQ114)</f>
        <v>0</v>
      </c>
      <c r="AR132" s="15">
        <f>MEDIAN(AR7:AR41,AR43:AR78,AR80:AR114)</f>
        <v>0</v>
      </c>
      <c r="AS132" s="15">
        <f>MEDIAN(AS7:AS41,AS43:AS78,AS80:AS114)</f>
        <v>0</v>
      </c>
      <c r="AT132" s="15">
        <f>MEDIAN(AT7:AT41,AT43:AT78,AT80:AT114)</f>
        <v>0</v>
      </c>
      <c r="AU132" s="15">
        <f>MEDIAN(AU7:AU41,AU43:AU78,AU80:AU114)</f>
        <v>0</v>
      </c>
    </row>
    <row r="133" spans="1:47" ht="12.75">
      <c r="A133" s="4" t="s">
        <v>308</v>
      </c>
      <c r="C133" s="17">
        <f>((COUNT(C7:C41)-COUNTIF(C7:C41,"0"))/COUNT(C7:C41))*100</f>
        <v>100</v>
      </c>
      <c r="D133" s="18"/>
      <c r="E133" s="18"/>
      <c r="F133" s="18"/>
      <c r="G133" s="18"/>
      <c r="H133" s="18">
        <f>((COUNT(H7:H41)-COUNTIF(H7:H41,"0"))/COUNT(H7:H41))*100</f>
        <v>91.17647058823529</v>
      </c>
      <c r="I133" s="18">
        <f>((COUNT(I7:I41)-COUNTIF(I7:I41,"0"))/COUNT(I7:I41))*100</f>
        <v>5.88235294117647</v>
      </c>
      <c r="J133" s="18">
        <f>((COUNT(J7:J41)-COUNTIF(J7:J41,"0"))/COUNT(J7:J41))*100</f>
        <v>0</v>
      </c>
      <c r="K133" s="18">
        <f>((COUNT(K7:K41)-COUNTIF(K7:K41,"0"))/COUNT(K7:K41))*100</f>
        <v>0</v>
      </c>
      <c r="L133" s="18">
        <f>((COUNT(L7:L41)-COUNTIF(L7:L41,"0"))/COUNT(L7:L41))*100</f>
        <v>29.411764705882355</v>
      </c>
      <c r="M133" s="18">
        <f>((COUNT(M7:M41)-COUNTIF(M7:M41,"0"))/COUNT(M7:M41))*100</f>
        <v>52.94117647058824</v>
      </c>
      <c r="N133" s="18">
        <f>((COUNT(N7:N41)-COUNTIF(N7:N41,"0"))/COUNT(N7:N41))*100</f>
        <v>26.47058823529412</v>
      </c>
      <c r="O133" s="18">
        <f>((COUNT(O7:O41)-COUNTIF(O7:O41,"0"))/COUNT(O7:O41))*100</f>
        <v>85.29411764705883</v>
      </c>
      <c r="P133" s="18">
        <f>((COUNT(P7:P41)-COUNTIF(P7:P41,"0"))/COUNT(P7:P41))*100</f>
        <v>0</v>
      </c>
      <c r="Q133" s="18">
        <f>((COUNT(Q7:Q41)-COUNTIF(Q7:Q41,"0"))/COUNT(Q7:Q41))*100</f>
        <v>88.23529411764706</v>
      </c>
      <c r="R133" s="18">
        <f>((COUNT(R7:R41)-COUNTIF(R7:R41,"0"))/COUNT(R7:R41))*100</f>
        <v>17.647058823529413</v>
      </c>
      <c r="S133" s="18"/>
      <c r="T133" s="18"/>
      <c r="U133" s="18">
        <f>((COUNT(U7:U41)-COUNTIF(U7:U41,"0"))/COUNT(U7:U41))*100</f>
        <v>79.41176470588235</v>
      </c>
      <c r="V133" s="18">
        <f>((COUNT(V7:V41)-COUNTIF(V7:V41,"0"))/COUNT(V7:V41))*100</f>
        <v>2.941176470588235</v>
      </c>
      <c r="W133" s="18">
        <f>((COUNT(W7:W41)-COUNTIF(W7:W41,"0"))/COUNT(W7:W41))*100</f>
        <v>11.76470588235294</v>
      </c>
      <c r="X133" s="18">
        <f>((COUNT(X7:X41)-COUNTIF(X7:X41,"0"))/COUNT(X7:X41))*100</f>
        <v>88.23529411764706</v>
      </c>
      <c r="Y133" s="18"/>
      <c r="Z133" s="18"/>
      <c r="AA133" s="18"/>
      <c r="AB133" s="18"/>
      <c r="AC133" s="18"/>
      <c r="AD133" s="18"/>
      <c r="AE133" s="18"/>
      <c r="AF133" s="18">
        <f>((COUNT(AF7:AF41)-COUNTIF(AF7:AF41,"0"))/COUNT(AF7:AF41))*100</f>
        <v>6.0606060606060606</v>
      </c>
      <c r="AG133" s="18"/>
      <c r="AH133" s="18"/>
      <c r="AI133" s="18"/>
      <c r="AJ133" s="18"/>
      <c r="AK133" s="18">
        <f>((COUNT(AK7:AK41)-COUNTIF(AK7:AK41,"0"))/COUNT(AK7:AK41))*100</f>
        <v>3.0303030303030303</v>
      </c>
      <c r="AL133" s="18">
        <f>((COUNT(AL7:AL41)-COUNTIF(AL7:AL41,"0"))/COUNT(AL7:AL41))*100</f>
        <v>9.090909090909092</v>
      </c>
      <c r="AM133" s="18"/>
      <c r="AN133" s="18"/>
      <c r="AO133" s="18"/>
      <c r="AP133" s="18"/>
      <c r="AQ133" s="18"/>
      <c r="AR133" s="18"/>
      <c r="AS133" s="18"/>
      <c r="AT133" s="18"/>
      <c r="AU133" s="18">
        <f>((COUNT(AU7:AU41)-COUNTIF(AU7:AU41,"0"))/COUNT(AU7:AU41))*100</f>
        <v>14.705882352941178</v>
      </c>
    </row>
    <row r="134" spans="1:47" ht="12.75">
      <c r="A134" s="4" t="s">
        <v>309</v>
      </c>
      <c r="C134" s="17">
        <f>((COUNT(C43:C78)-COUNTIF(C43:C78,"0"))/COUNT(C43:C78))*100</f>
        <v>100</v>
      </c>
      <c r="D134" s="18"/>
      <c r="E134" s="18"/>
      <c r="F134" s="18">
        <f>((COUNT(F43:F78)-COUNTIF(F43:F78,"0"))/COUNT(F43:F78))*100</f>
        <v>41.17647058823529</v>
      </c>
      <c r="G134" s="18">
        <f>((COUNT(G43:G78)-COUNTIF(G43:G78,"0"))/COUNT(G43:G78))*100</f>
        <v>35.294117647058826</v>
      </c>
      <c r="H134" s="18">
        <f>((COUNT(H43:H78)-COUNTIF(H43:H78,"0"))/COUNT(H43:H78))*100</f>
        <v>97.05882352941177</v>
      </c>
      <c r="I134" s="18">
        <f>((COUNT(I43:I78)-COUNTIF(I43:I78,"0"))/COUNT(I43:I78))*100</f>
        <v>41.17647058823529</v>
      </c>
      <c r="J134" s="18">
        <f>((COUNT(J43:J78)-COUNTIF(J43:J78,"0"))/COUNT(J43:J78))*100</f>
        <v>2.941176470588235</v>
      </c>
      <c r="K134" s="18">
        <f>((COUNT(K43:K78)-COUNTIF(K43:K78,"0"))/COUNT(K43:K78))*100</f>
        <v>5.88235294117647</v>
      </c>
      <c r="L134" s="18"/>
      <c r="M134" s="18"/>
      <c r="N134" s="18">
        <f>((COUNT(N43:N78)-COUNTIF(N43:N78,"0"))/COUNT(N43:N78))*100</f>
        <v>8.823529411764707</v>
      </c>
      <c r="O134" s="18">
        <f>((COUNT(O43:O78)-COUNTIF(O43:O78,"0"))/COUNT(O43:O78))*100</f>
        <v>14.705882352941178</v>
      </c>
      <c r="P134" s="18">
        <f>((COUNT(P43:P78)-COUNTIF(P43:P78,"0"))/COUNT(P43:P78))*100</f>
        <v>26.47058823529412</v>
      </c>
      <c r="Q134" s="18">
        <f>((COUNT(Q43:Q78)-COUNTIF(Q43:Q78,"0"))/COUNT(Q43:Q78))*100</f>
        <v>97.05882352941177</v>
      </c>
      <c r="R134" s="18"/>
      <c r="S134" s="18">
        <f>((COUNT(S43:S78)-COUNTIF(S43:S78,"0"))/COUNT(S43:S78))*100</f>
        <v>2.941176470588235</v>
      </c>
      <c r="T134" s="18">
        <f>((COUNT(T43:T78)-COUNTIF(T43:T78,"0"))/COUNT(T43:T78))*100</f>
        <v>20.588235294117645</v>
      </c>
      <c r="U134" s="18">
        <f>((COUNT(U43:U78)-COUNTIF(U43:U78,"0"))/COUNT(U43:U78))*100</f>
        <v>47.05882352941176</v>
      </c>
      <c r="V134" s="18">
        <f>((COUNT(V43:V78)-COUNTIF(V43:V78,"0"))/COUNT(V43:V78))*100</f>
        <v>11.76470588235294</v>
      </c>
      <c r="W134" s="18">
        <f>((COUNT(W43:W78)-COUNTIF(W43:W78,"0"))/COUNT(W43:W78))*100</f>
        <v>23.52941176470588</v>
      </c>
      <c r="X134" s="18"/>
      <c r="Y134" s="18"/>
      <c r="Z134" s="18"/>
      <c r="AA134" s="18">
        <f>((COUNT(AA43:AA78)-COUNTIF(AA43:AA78,"0"))/COUNT(AA43:AA78))*100</f>
        <v>94.11764705882352</v>
      </c>
      <c r="AB134" s="18">
        <f>((COUNT(AB43:AB78)-COUNTIF(AB43:AB78,"0"))/COUNT(AB43:AB78))*100</f>
        <v>32.35294117647059</v>
      </c>
      <c r="AC134" s="18"/>
      <c r="AD134" s="18">
        <f>((COUNT(AD43:AD78)-COUNTIF(AD43:AD78,"0"))/COUNT(AD43:AD78))*100</f>
        <v>91.17647058823529</v>
      </c>
      <c r="AE134" s="18">
        <f>((COUNT(AE43:AE78)-COUNTIF(AE43:AE78,"0"))/COUNT(AE43:AE78))*100</f>
        <v>35.294117647058826</v>
      </c>
      <c r="AF134" s="18">
        <f>((COUNT(AF43:AF78)-COUNTIF(AF43:AF78,"0"))/COUNT(AF43:AF78))*100</f>
        <v>79.41176470588235</v>
      </c>
      <c r="AG134" s="18"/>
      <c r="AH134" s="18">
        <f>((COUNT(AH43:AH78)-COUNTIF(AH43:AH78,"0"))/COUNT(AH43:AH78))*100</f>
        <v>23.52941176470588</v>
      </c>
      <c r="AI134" s="18"/>
      <c r="AJ134" s="18">
        <f>((COUNT(AJ43:AJ78)-COUNTIF(AJ43:AJ78,"0"))/COUNT(AJ43:AJ78))*100</f>
        <v>32.35294117647059</v>
      </c>
      <c r="AK134" s="18">
        <f>((COUNT(AK43:AK78)-COUNTIF(AK43:AK78,"0"))/COUNT(AK43:AK78))*100</f>
        <v>11.76470588235294</v>
      </c>
      <c r="AL134" s="18">
        <f>((COUNT(AL43:AL78)-COUNTIF(AL43:AL78,"0"))/COUNT(AL43:AL78))*100</f>
        <v>11.76470588235294</v>
      </c>
      <c r="AM134" s="18">
        <f>((COUNT(AM43:AM78)-COUNTIF(AM43:AM78,"0"))/COUNT(AM43:AM78))*100</f>
        <v>14.705882352941178</v>
      </c>
      <c r="AN134" s="18">
        <f>((COUNT(AN43:AN78)-COUNTIF(AN43:AN78,"0"))/COUNT(AN43:AN78))*100</f>
        <v>2.941176470588235</v>
      </c>
      <c r="AO134" s="18">
        <f>((COUNT(AO43:AO78)-COUNTIF(AO43:AO78,"0"))/COUNT(AO43:AO78))*100</f>
        <v>23.52941176470588</v>
      </c>
      <c r="AP134" s="18">
        <f>((COUNT(AP43:AP78)-COUNTIF(AP43:AP78,"0"))/COUNT(AP43:AP78))*100</f>
        <v>5.88235294117647</v>
      </c>
      <c r="AQ134" s="18">
        <f>((COUNT(AQ43:AQ78)-COUNTIF(AQ43:AQ78,"0"))/COUNT(AQ43:AQ78))*100</f>
        <v>8.823529411764707</v>
      </c>
      <c r="AR134" s="18">
        <f>((COUNT(AR43:AR78)-COUNTIF(AR43:AR78,"0"))/COUNT(AR43:AR78))*100</f>
        <v>2.941176470588235</v>
      </c>
      <c r="AS134" s="18">
        <f>((COUNT(AS43:AS78)-COUNTIF(AS43:AS78,"0"))/COUNT(AS43:AS78))*100</f>
        <v>28.57142857142857</v>
      </c>
      <c r="AT134" s="18">
        <f>((COUNT(AT43:AT78)-COUNTIF(AT43:AT78,"0"))/COUNT(AT43:AT78))*100</f>
        <v>5.88235294117647</v>
      </c>
      <c r="AU134" s="18"/>
    </row>
    <row r="135" spans="1:47" ht="12.75">
      <c r="A135" s="4" t="s">
        <v>310</v>
      </c>
      <c r="C135" s="17">
        <f>((COUNT(C80:C114)-COUNTIF(C80:C114,"0"))/COUNT(C80:C114))*100</f>
        <v>100</v>
      </c>
      <c r="D135" s="18">
        <f>((COUNT(D80:D114)-COUNTIF(D80:D114,"0"))/COUNT(D80:D114))*100</f>
        <v>26.47058823529412</v>
      </c>
      <c r="E135" s="18">
        <f>((COUNT(E80:E114)-COUNTIF(E80:E114,"0"))/COUNT(E80:E114))*100</f>
        <v>11.76470588235294</v>
      </c>
      <c r="F135" s="18">
        <f>((COUNT(F80:F114)-COUNTIF(F80:F114,"0"))/COUNT(F80:F114))*100</f>
        <v>2.941176470588235</v>
      </c>
      <c r="G135" s="18"/>
      <c r="H135" s="18">
        <f>((COUNT(H80:H114)-COUNTIF(H80:H114,"0"))/COUNT(H80:H114))*100</f>
        <v>97.05882352941177</v>
      </c>
      <c r="I135" s="18">
        <f>((COUNT(I80:I114)-COUNTIF(I80:I114,"0"))/COUNT(I80:I114))*100</f>
        <v>26.47058823529412</v>
      </c>
      <c r="J135" s="18">
        <f>((COUNT(J80:J114)-COUNTIF(J80:J114,"0"))/COUNT(J80:J114))*100</f>
        <v>5.88235294117647</v>
      </c>
      <c r="K135" s="18">
        <f>((COUNT(K80:K114)-COUNTIF(K80:K114,"0"))/COUNT(K80:K114))*100</f>
        <v>0</v>
      </c>
      <c r="L135" s="18"/>
      <c r="M135" s="18"/>
      <c r="N135" s="18">
        <f>((COUNT(N80:N114)-COUNTIF(N80:N114,"0"))/COUNT(N80:N114))*100</f>
        <v>88.23529411764706</v>
      </c>
      <c r="O135" s="18">
        <f>((COUNT(O80:O114)-COUNTIF(O80:O114,"0"))/COUNT(O80:O114))*100</f>
        <v>17.647058823529413</v>
      </c>
      <c r="P135" s="18"/>
      <c r="Q135" s="18">
        <f>((COUNT(Q80:Q114)-COUNTIF(Q80:Q114,"0"))/COUNT(Q80:Q114))*100</f>
        <v>85.29411764705883</v>
      </c>
      <c r="R135" s="18">
        <f>((COUNT(R80:R114)-COUNTIF(R80:R114,"0"))/COUNT(R80:R114))*100</f>
        <v>2.941176470588235</v>
      </c>
      <c r="S135" s="18"/>
      <c r="T135" s="18"/>
      <c r="U135" s="18">
        <f>((COUNT(U80:U114)-COUNTIF(U80:U114,"0"))/COUNT(U80:U114))*100</f>
        <v>29.411764705882355</v>
      </c>
      <c r="V135" s="18">
        <f>((COUNT(V80:V114)-COUNTIF(V80:V114,"0"))/COUNT(V80:V114))*100</f>
        <v>0</v>
      </c>
      <c r="W135" s="18"/>
      <c r="X135" s="18">
        <f>((COUNT(X80:X114)-COUNTIF(X80:X114,"0"))/COUNT(X80:X114))*100</f>
        <v>91.17647058823529</v>
      </c>
      <c r="Y135" s="18">
        <f>((COUNT(Y80:Y114)-COUNTIF(Y80:Y114,"0"))/COUNT(Y80:Y114))*100</f>
        <v>23.52941176470588</v>
      </c>
      <c r="Z135" s="18">
        <f>((COUNT(Z80:Z114)-COUNTIF(Z80:Z114,"0"))/COUNT(Z80:Z114))*100</f>
        <v>23.52941176470588</v>
      </c>
      <c r="AA135" s="18"/>
      <c r="AB135" s="18"/>
      <c r="AC135" s="18">
        <f>((COUNT(AC80:AC114)-COUNTIF(AC80:AC114,"0"))/COUNT(AC80:AC114))*100</f>
        <v>64.70588235294117</v>
      </c>
      <c r="AD135" s="18"/>
      <c r="AE135" s="18"/>
      <c r="AF135" s="18">
        <f>((COUNT(AF80:AF114)-COUNTIF(AF80:AF114,"0"))/COUNT(AF80:AF114))*100</f>
        <v>85.29411764705883</v>
      </c>
      <c r="AG135" s="18">
        <f>((COUNT(AG80:AG114)-COUNTIF(AG80:AG114,"0"))/COUNT(AG80:AG114))*100</f>
        <v>17.647058823529413</v>
      </c>
      <c r="AH135" s="18"/>
      <c r="AI135" s="18">
        <f>((COUNT(AI80:AI114)-COUNTIF(AI80:AI114,"0"))/COUNT(AI80:AI114))*100</f>
        <v>26.47058823529412</v>
      </c>
      <c r="AJ135" s="18"/>
      <c r="AK135" s="18">
        <f>((COUNT(AK80:AK114)-COUNTIF(AK80:AK114,"0"))/COUNT(AK80:AK114))*100</f>
        <v>11.76470588235294</v>
      </c>
      <c r="AL135" s="18">
        <f>((COUNT(AL80:AL114)-COUNTIF(AL80:AL114,"0"))/COUNT(AL80:AL114))*100</f>
        <v>11.76470588235294</v>
      </c>
      <c r="AM135" s="18"/>
      <c r="AN135" s="18"/>
      <c r="AO135" s="18"/>
      <c r="AP135" s="18"/>
      <c r="AQ135" s="18"/>
      <c r="AR135" s="18"/>
      <c r="AS135" s="18"/>
      <c r="AT135" s="18"/>
      <c r="AU135" s="18"/>
    </row>
    <row r="136" spans="1:47" ht="12.75">
      <c r="A136" s="15" t="s">
        <v>311</v>
      </c>
      <c r="C136" s="17">
        <f>(COUNT(C7:C41,C43:C78,C80:C114)-COUNTIF(C7:C114,"0"))/COUNT(C7:C41,C43:C78,C80:C114)*100</f>
        <v>100</v>
      </c>
      <c r="D136" s="18">
        <f>(COUNT(D7:D41,D43:D78,D80:D114)-COUNTIF(D7:D114,"0"))/COUNT(D7:D41,D43:D78,D80:D114)*100</f>
        <v>26.47058823529412</v>
      </c>
      <c r="E136" s="18">
        <f>(COUNT(E7:E41,E43:E78,E80:E114)-COUNTIF(E7:E114,"0"))/COUNT(E7:E41,E43:E78,E80:E114)*100</f>
        <v>11.76470588235294</v>
      </c>
      <c r="F136" s="18">
        <f>(COUNT(F7:F41,F43:F78,F80:F114)-COUNTIF(F7:F114,"0"))/COUNT(F7:F41,F43:F78,F80:F114)*100</f>
        <v>22.058823529411764</v>
      </c>
      <c r="G136" s="18">
        <f>(COUNT(G7:G41,G43:G78,G80:G114)-COUNTIF(G7:G114,"0"))/COUNT(G7:G41,G43:G78,G80:G114)*100</f>
        <v>35.294117647058826</v>
      </c>
      <c r="H136" s="18">
        <f>(COUNT(H7:H41,H43:H78,H80:H114)-COUNTIF(H7:H114,"0"))/COUNT(H7:H41,H43:H78,H80:H114)*100</f>
        <v>95.09803921568627</v>
      </c>
      <c r="I136" s="18">
        <f>(COUNT(I7:I41,I43:I78,I80:I114)-COUNTIF(I7:I114,"0"))/COUNT(I7:I41,I43:I78,I80:I114)*100</f>
        <v>24.509803921568626</v>
      </c>
      <c r="J136" s="18">
        <f>(COUNT(J7:J41,J43:J78,J80:J114)-COUNTIF(J7:J114,"0"))/COUNT(J7:J41,J43:J78,J80:J114)*100</f>
        <v>2.941176470588235</v>
      </c>
      <c r="K136" s="18">
        <f>(COUNT(K7:K41,K43:K78,K80:K114)-COUNTIF(K7:K114,"0"))/COUNT(K7:K41,K43:K78,K80:K114)*100</f>
        <v>1.9607843137254901</v>
      </c>
      <c r="L136" s="18">
        <f>(COUNT(L7:L41,L43:L78,L80:L114)-COUNTIF(L7:L114,"0"))/COUNT(L7:L41,L43:L78,L80:L114)*100</f>
        <v>29.411764705882355</v>
      </c>
      <c r="M136" s="18">
        <f>(COUNT(M7:M41,M43:M78,M80:M114)-COUNTIF(M7:M114,"0"))/COUNT(M7:M41,M43:M78,M80:M114)*100</f>
        <v>52.94117647058824</v>
      </c>
      <c r="N136" s="18">
        <f>(COUNT(N7:N41,N43:N78,N80:N114)-COUNTIF(N7:N114,"0"))/COUNT(N7:N41,N43:N78,N80:N114)*100</f>
        <v>41.17647058823529</v>
      </c>
      <c r="O136" s="18">
        <f>(COUNT(O7:O41,O43:O78,O80:O114)-COUNTIF(O7:O114,"0"))/COUNT(O7:O41,O43:O78,O80:O114)*100</f>
        <v>39.21568627450981</v>
      </c>
      <c r="P136" s="18">
        <f>(COUNT(P7:P41,P43:P78,P80:P114)-COUNTIF(P7:P114,"0"))/COUNT(P7:P41,P43:P78,P80:P114)*100</f>
        <v>9.89010989010989</v>
      </c>
      <c r="Q136" s="18">
        <f>(COUNT(Q7:Q41,Q43:Q78,Q80:Q114)-COUNTIF(Q7:Q114,"0"))/COUNT(Q7:Q41,Q43:Q78,Q80:Q114)*100</f>
        <v>90.19607843137256</v>
      </c>
      <c r="R136" s="18">
        <f>(COUNT(R7:R41,R43:R78,R80:R114)-COUNTIF(R7:R114,"0"))/COUNT(R7:R41,R43:R78,R80:R114)*100</f>
        <v>10.294117647058822</v>
      </c>
      <c r="S136" s="18">
        <f>(COUNT(S7:S41,S43:S78,S80:S114)-COUNTIF(S7:S114,"0"))/COUNT(S7:S41,S43:S78,S80:S114)*100</f>
        <v>2.941176470588235</v>
      </c>
      <c r="T136" s="18">
        <f>(COUNT(T7:T41,T43:T78,T80:T114)-COUNTIF(T7:T114,"0"))/COUNT(T7:T41,T43:T78,T80:T114)*100</f>
        <v>20.588235294117645</v>
      </c>
      <c r="U136" s="18">
        <f>(COUNT(U7:U41,U43:U78,U80:U114)-COUNTIF(U7:U114,"0"))/COUNT(U7:U41,U43:U78,U80:U114)*100</f>
        <v>51.9607843137255</v>
      </c>
      <c r="V136" s="18">
        <f>(COUNT(V7:V41,V43:V78,V80:V114)-COUNTIF(V7:V114,"0"))/COUNT(V7:V41,V43:V78,V80:V114)*100</f>
        <v>4.901960784313726</v>
      </c>
      <c r="W136" s="18">
        <f>(COUNT(W7:W41,W43:W78,W80:W114)-COUNTIF(W7:W114,"0"))/COUNT(W7:W41,W43:W78,W80:W114)*100</f>
        <v>11.76470588235294</v>
      </c>
      <c r="X136" s="18">
        <f>(COUNT(X7:X41,X43:X78,X80:X114)-COUNTIF(X7:X114,"0"))/COUNT(X7:X41,X43:X78,X80:X114)*100</f>
        <v>89.70588235294117</v>
      </c>
      <c r="Y136" s="18">
        <f>(COUNT(Y7:Y41,Y43:Y78,Y80:Y114)-COUNTIF(Y7:Y114,"0"))/COUNT(Y7:Y41,Y43:Y78,Y80:Y114)*100</f>
        <v>23.52941176470588</v>
      </c>
      <c r="Z136" s="18">
        <f>(COUNT(Z7:Z41,Z43:Z78,Z80:Z114)-COUNTIF(Z7:Z114,"0"))/COUNT(Z7:Z41,Z43:Z78,Z80:Z114)*100</f>
        <v>23.52941176470588</v>
      </c>
      <c r="AA136" s="18">
        <f>(COUNT(AA7:AA41,AA43:AA78,AA80:AA114)-COUNTIF(AA7:AA114,"0"))/COUNT(AA7:AA41,AA43:AA78,AA80:AA114)*100</f>
        <v>94.11764705882352</v>
      </c>
      <c r="AB136" s="18">
        <f>(COUNT(AB7:AB41,AB43:AB78,AB80:AB114)-COUNTIF(AB7:AB114,"0"))/COUNT(AB7:AB41,AB43:AB78,AB80:AB114)*100</f>
        <v>32.35294117647059</v>
      </c>
      <c r="AC136" s="18">
        <f>(COUNT(AC7:AC41,AC43:AC78,AC80:AC114)-COUNTIF(AC7:AC114,"0"))/COUNT(AC7:AC41,AC43:AC78,AC80:AC114)*100</f>
        <v>34.32835820895522</v>
      </c>
      <c r="AD136" s="18">
        <f>(COUNT(AD7:AD41,AD43:AD78,AD80:AD114)-COUNTIF(AD7:AD114,"0"))/COUNT(AD7:AD41,AD43:AD78,AD80:AD114)*100</f>
        <v>91.17647058823529</v>
      </c>
      <c r="AE136" s="18">
        <f>(COUNT(AE7:AE41,AE43:AE78,AE80:AE114)-COUNTIF(AE7:AE114,"0"))/COUNT(AE7:AE41,AE43:AE78,AE80:AE114)*100</f>
        <v>35.294117647058826</v>
      </c>
      <c r="AF136" s="18">
        <f>(COUNT(AF7:AF41,AF43:AF78,AF80:AF114)-COUNTIF(AF7:AF114,"0"))/COUNT(AF7:AF41,AF43:AF78,AF80:AF114)*100</f>
        <v>57.42574257425742</v>
      </c>
      <c r="AG136" s="18">
        <f>(COUNT(AG7:AG41,AG43:AG78,AG80:AG114)-COUNTIF(AG7:AG114,"0"))/COUNT(AG7:AG41,AG43:AG78,AG80:AG114)*100</f>
        <v>17.647058823529413</v>
      </c>
      <c r="AH136" s="18">
        <f>(COUNT(AH7:AH41,AH43:AH78,AH80:AH114)-COUNTIF(AH7:AH114,"0"))/COUNT(AH7:AH41,AH43:AH78,AH80:AH114)*100</f>
        <v>23.52941176470588</v>
      </c>
      <c r="AI136" s="18">
        <f>(COUNT(AI7:AI41,AI43:AI78,AI80:AI114)-COUNTIF(AI7:AI114,"0"))/COUNT(AI7:AI41,AI43:AI78,AI80:AI114)*100</f>
        <v>26.47058823529412</v>
      </c>
      <c r="AJ136" s="18">
        <f>(COUNT(AJ7:AJ41,AJ43:AJ78,AJ80:AJ114)-COUNTIF(AJ7:AJ114,"0"))/COUNT(AJ7:AJ41,AJ43:AJ78,AJ80:AJ114)*100</f>
        <v>32.35294117647059</v>
      </c>
      <c r="AK136" s="18">
        <f>(COUNT(AK7:AK41,AK43:AK78,AK80:AK114)-COUNTIF(AK7:AK114,"0"))/COUNT(AK7:AK41,AK43:AK78,AK80:AK114)*100</f>
        <v>8.91089108910891</v>
      </c>
      <c r="AL136" s="18">
        <f>(COUNT(AL7:AL41,AL43:AL78,AL80:AL114)-COUNTIF(AL7:AL114,"0"))/COUNT(AL7:AL41,AL43:AL78,AL80:AL114)*100</f>
        <v>10.891089108910892</v>
      </c>
      <c r="AM136" s="18">
        <f>(COUNT(AM7:AM41,AM43:AM78,AM80:AM114)-COUNTIF(AM7:AM114,"0"))/COUNT(AM7:AM41,AM43:AM78,AM80:AM114)*100</f>
        <v>14.705882352941178</v>
      </c>
      <c r="AN136" s="18">
        <f>(COUNT(AN7:AN41,AN43:AN78,AN80:AN114)-COUNTIF(AN7:AN114,"0"))/COUNT(AN7:AN41,AN43:AN78,AN80:AN114)*100</f>
        <v>2.941176470588235</v>
      </c>
      <c r="AO136" s="18">
        <f>(COUNT(AO7:AO41,AO43:AO78,AO80:AO114)-COUNTIF(AO7:AO114,"0"))/COUNT(AO7:AO41,AO43:AO78,AO80:AO114)*100</f>
        <v>23.52941176470588</v>
      </c>
      <c r="AP136" s="18">
        <f>(COUNT(AP7:AP41,AP43:AP78,AP80:AP114)-COUNTIF(AP7:AP114,"0"))/COUNT(AP7:AP41,AP43:AP78,AP80:AP114)*100</f>
        <v>5.88235294117647</v>
      </c>
      <c r="AQ136" s="18">
        <f>(COUNT(AQ7:AQ41,AQ43:AQ78,AQ80:AQ114)-COUNTIF(AQ7:AQ114,"0"))/COUNT(AQ7:AQ41,AQ43:AQ78,AQ80:AQ114)*100</f>
        <v>8.823529411764707</v>
      </c>
      <c r="AR136" s="18">
        <f>(COUNT(AR7:AR41,AR43:AR78,AR80:AR114)-COUNTIF(AR7:AR114,"0"))/COUNT(AR7:AR41,AR43:AR78,AR80:AR114)*100</f>
        <v>2.941176470588235</v>
      </c>
      <c r="AS136" s="18">
        <f>(COUNT(AS7:AS41,AS43:AS78,AS80:AS114)-COUNTIF(AS7:AS114,"0"))/COUNT(AS7:AS41,AS43:AS78,AS80:AS114)*100</f>
        <v>28.57142857142857</v>
      </c>
      <c r="AT136" s="18">
        <f>(COUNT(AT7:AT41,AT43:AT78,AT80:AT114)-COUNTIF(AT7:AT114,"0"))/COUNT(AT7:AT41,AT43:AT78,AT80:AT114)*100</f>
        <v>5.88235294117647</v>
      </c>
      <c r="AU136" s="18">
        <f>(COUNT(AU7:AU41,AU43:AU78,AU80:AU114)-COUNTIF(AU7:AU114,"0"))/COUNT(AU7:AU41,AU43:AU78,AU80:AU114)*100</f>
        <v>14.705882352941178</v>
      </c>
    </row>
    <row r="137" ht="12.75">
      <c r="A137" s="12" t="s">
        <v>312</v>
      </c>
    </row>
    <row r="141" spans="3:15" ht="12.75">
      <c r="C141" s="1" t="s">
        <v>313</v>
      </c>
      <c r="D141" s="1" t="s">
        <v>314</v>
      </c>
      <c r="N141" s="1" t="s">
        <v>315</v>
      </c>
      <c r="O141" s="1">
        <f>G120+2*H120+3*I120+4*J120+5*K120</f>
        <v>1125</v>
      </c>
    </row>
    <row r="142" spans="1:15" ht="12.75">
      <c r="A142" s="1" t="s">
        <v>316</v>
      </c>
      <c r="C142" s="1">
        <f>D116+E116+L116+M116+S116+Y116+Z116+AA116+AB116+AD116+AE116+AG116+AH116+AI116+AM116+AN116+AP116+AQ116+AR116+AJ116+AT116+AU116</f>
        <v>1109</v>
      </c>
      <c r="D142" s="1">
        <f>C142/$AV$116*100</f>
        <v>13.798681099912901</v>
      </c>
      <c r="N142" s="1" t="s">
        <v>317</v>
      </c>
      <c r="O142" s="1">
        <f>O120/O141*100</f>
        <v>9.511111111111111</v>
      </c>
    </row>
    <row r="143" spans="1:4" ht="12.75">
      <c r="A143" s="1" t="s">
        <v>318</v>
      </c>
      <c r="C143" s="1">
        <f>F116+R116+X116+P116</f>
        <v>1737</v>
      </c>
      <c r="D143" s="1">
        <f>C143/$AV$116*100</f>
        <v>21.612541993281077</v>
      </c>
    </row>
    <row r="144" spans="1:4" ht="12.75">
      <c r="A144" s="1" t="s">
        <v>319</v>
      </c>
      <c r="C144" s="1">
        <f>C116+G116+H116+I116+J116+K116+Q116+U116+V116+W116+AF116+AK116+AL116+AO116</f>
        <v>5191</v>
      </c>
      <c r="D144" s="1">
        <f>C144/$AV$116*100</f>
        <v>64.58877690680602</v>
      </c>
    </row>
    <row r="145" spans="3:4" ht="12.75">
      <c r="C145" s="1">
        <f>SUM(C142:C144)</f>
        <v>8037</v>
      </c>
      <c r="D145" s="1">
        <f>SUM(D142:D144)</f>
        <v>100</v>
      </c>
    </row>
    <row r="147" spans="1:3" ht="12.75">
      <c r="A147" s="1" t="s">
        <v>320</v>
      </c>
      <c r="C147" s="1">
        <f>X118/C118</f>
        <v>1.4695652173913043</v>
      </c>
    </row>
    <row r="148" spans="1:3" ht="12.75">
      <c r="A148" s="1" t="s">
        <v>321</v>
      </c>
      <c r="C148" s="1">
        <f>(X122+Y122+Z122)/C122</f>
        <v>3.536082474226804</v>
      </c>
    </row>
    <row r="149" spans="1:4" ht="12.75">
      <c r="A149" s="1" t="s">
        <v>322</v>
      </c>
      <c r="C149" s="1">
        <f>AA120/C120</f>
        <v>0.7204968944099379</v>
      </c>
      <c r="D149" s="1" t="s">
        <v>323</v>
      </c>
    </row>
    <row r="150" spans="1:3" ht="12.75">
      <c r="A150" s="1" t="s">
        <v>324</v>
      </c>
      <c r="C150" s="1">
        <f>(X118+AA120+X122+Y122+Z122)/(C118+C122+C120)</f>
        <v>1.6636952998379255</v>
      </c>
    </row>
    <row r="152" spans="1:8" ht="12.75">
      <c r="A152" s="1" t="s">
        <v>325</v>
      </c>
      <c r="C152" s="1">
        <f>(H118+L118+M118)/(I118+J118+K118)</f>
        <v>180.5</v>
      </c>
      <c r="G152" s="1" t="s">
        <v>326</v>
      </c>
      <c r="H152" s="1">
        <f>SUM(H120:K120)</f>
        <v>521</v>
      </c>
    </row>
    <row r="153" spans="1:8" ht="12.75">
      <c r="A153" s="1" t="s">
        <v>327</v>
      </c>
      <c r="C153" s="1">
        <f>(G120+H120)/(I120+J120+K120)</f>
        <v>12.390243902439025</v>
      </c>
      <c r="G153" s="1" t="s">
        <v>328</v>
      </c>
      <c r="H153" s="1">
        <f>1*G120+2*H120+3*I120+4*J120+5*K120</f>
        <v>1125</v>
      </c>
    </row>
    <row r="154" spans="1:3" ht="12.75">
      <c r="A154" s="1" t="s">
        <v>329</v>
      </c>
      <c r="C154" s="1">
        <f>H122/(I122+J122+K122)</f>
        <v>20.928571428571427</v>
      </c>
    </row>
    <row r="155" spans="1:3" ht="12.75">
      <c r="A155" s="1" t="s">
        <v>324</v>
      </c>
      <c r="C155" s="1">
        <f>(H118+L118+M118+G120+H120+H122)/(I118+J118+K118+I120+J120+K120+I122+J122+K122)</f>
        <v>20.385964912280702</v>
      </c>
    </row>
    <row r="157" spans="1:4" ht="12.75">
      <c r="A157" s="1" t="s">
        <v>330</v>
      </c>
      <c r="C157" s="1" t="s">
        <v>331</v>
      </c>
      <c r="D157" s="1" t="s">
        <v>332</v>
      </c>
    </row>
    <row r="158" spans="1:3" ht="12.75">
      <c r="A158" s="1" t="s">
        <v>333</v>
      </c>
      <c r="C158" s="1">
        <f>AF120/AH120</f>
        <v>17.25</v>
      </c>
    </row>
    <row r="159" spans="1:3" ht="12.75">
      <c r="A159" s="1" t="s">
        <v>334</v>
      </c>
      <c r="C159" s="1">
        <f>AF122/(AG122+AH122+AI122)</f>
        <v>5.444444444444445</v>
      </c>
    </row>
    <row r="160" spans="1:3" ht="12.75">
      <c r="A160" s="1" t="s">
        <v>324</v>
      </c>
      <c r="C160" s="1">
        <f>(AF120+AF122)/(AH120+AG122+AH122+AI122)</f>
        <v>8.395833333333334</v>
      </c>
    </row>
    <row r="162" spans="1:3" ht="12.75">
      <c r="A162" s="1" t="s">
        <v>335</v>
      </c>
      <c r="C162" s="1">
        <f>(H118+I118)/(L118+M118)</f>
        <v>2.63</v>
      </c>
    </row>
    <row r="163" spans="1:3" ht="12.75">
      <c r="A163" s="1" t="s">
        <v>336</v>
      </c>
      <c r="C163" s="1">
        <f>(L118+M118)/(H118+I118+L118+M118)*100</f>
        <v>27.548209366391184</v>
      </c>
    </row>
    <row r="165" spans="1:4" ht="12.75">
      <c r="A165" s="1" t="s">
        <v>337</v>
      </c>
      <c r="D165" s="1" t="s">
        <v>338</v>
      </c>
    </row>
    <row r="166" spans="1:6" ht="12.75">
      <c r="A166" s="1" t="s">
        <v>53</v>
      </c>
      <c r="C166" s="1">
        <f>(SUM(C7:C41)+SUM(H7:M41)+SUM(U7:W41)+SUM(X7:X41))/COUNT(C7:C41)</f>
        <v>51.088235294117645</v>
      </c>
      <c r="E166" s="1">
        <f>C166/(AV118/COUNT(C7:C41))</f>
        <v>0.8015689893862482</v>
      </c>
      <c r="F166" s="1" t="s">
        <v>339</v>
      </c>
    </row>
    <row r="167" spans="1:5" ht="12.75">
      <c r="A167" s="1" t="s">
        <v>131</v>
      </c>
      <c r="C167" s="1">
        <f>(SUM(C43:K78)+SUM(U43:W78)+SUM(AA43:AA78))/COUNT(C43:C78)</f>
        <v>46.588235294117645</v>
      </c>
      <c r="E167" s="1">
        <f>C167/(AV120/COUNT(C43:C78))</f>
        <v>0.4749625187406296</v>
      </c>
    </row>
    <row r="168" spans="1:5" ht="12.75">
      <c r="A168" s="1" t="s">
        <v>340</v>
      </c>
      <c r="C168" s="1">
        <f>(SUM(C80:K114)+SUM(U80:W114)+SUM(X80:Z114))/COUNT(C80:C114)</f>
        <v>50.76470588235294</v>
      </c>
      <c r="E168" s="1">
        <f>C168/(AV122/COUNT(C80:C114))</f>
        <v>0.6808678500986193</v>
      </c>
    </row>
    <row r="169" spans="1:5" ht="12.75">
      <c r="A169" s="1" t="s">
        <v>324</v>
      </c>
      <c r="C169" s="19">
        <f>(SUM(C7:C41)+SUM(H7:M41)+SUM(U7:W41)+SUM(X7:X41)+SUM(C43:K78)+SUM(U43:W78)+SUM(AA43:AA78)+SUM(C80:K114)+SUM(U80:W114)+SUM(X80:Z114))/(COUNT(C7:C41)+COUNT(C43:C78)+COUNT(C80:C114))</f>
        <v>49.48039215686274</v>
      </c>
      <c r="E169" s="12">
        <f>C169/((AV118+AV120+AV122)/(COUNT(C7:C41)+COUNT(C43:C78)+COUNT(C80:C114)))</f>
        <v>0.6279706358093815</v>
      </c>
    </row>
    <row r="171" spans="1:3" ht="12.75">
      <c r="A171" s="1" t="s">
        <v>341</v>
      </c>
      <c r="C171" s="1">
        <f>U118/C118</f>
        <v>0.45217391304347826</v>
      </c>
    </row>
    <row r="172" spans="1:3" ht="12.75">
      <c r="A172" s="1" t="s">
        <v>342</v>
      </c>
      <c r="C172" s="1">
        <f>U120/C120</f>
        <v>0.33747412008281574</v>
      </c>
    </row>
    <row r="173" spans="1:3" ht="12.75">
      <c r="A173" s="1" t="s">
        <v>343</v>
      </c>
      <c r="C173" s="1">
        <f>U122/C122</f>
        <v>0.19931271477663232</v>
      </c>
    </row>
    <row r="174" spans="1:3" ht="12.75">
      <c r="A174" s="1" t="s">
        <v>324</v>
      </c>
      <c r="C174" s="1">
        <f>(U118+U120+U122)/(C118+C120+C122)</f>
        <v>0.34764991896272285</v>
      </c>
    </row>
    <row r="176" spans="1:3" ht="12.75">
      <c r="A176" s="1" t="s">
        <v>344</v>
      </c>
      <c r="C176" s="1">
        <f>(G118+H118+I118+J118+K118+L118+M118)/C118</f>
        <v>0.7891304347826087</v>
      </c>
    </row>
    <row r="177" spans="1:3" ht="12.75">
      <c r="A177" s="1" t="s">
        <v>345</v>
      </c>
      <c r="C177" s="1">
        <f>(G1126+H120+I120+J120+K120)/C120</f>
        <v>1.0786749482401656</v>
      </c>
    </row>
    <row r="178" spans="1:3" ht="12.75">
      <c r="A178" s="1" t="s">
        <v>346</v>
      </c>
      <c r="C178" s="1">
        <f>(G122+H122+I122+J122+K122)/C122</f>
        <v>1.0549828178694158</v>
      </c>
    </row>
    <row r="179" spans="1:3" ht="12.75">
      <c r="A179" s="1" t="s">
        <v>324</v>
      </c>
      <c r="C179" s="1">
        <f>SUM(G116:M116)/C116</f>
        <v>0.9878444084278768</v>
      </c>
    </row>
    <row r="181" spans="1:8" ht="12.75">
      <c r="A181" s="1" t="s">
        <v>347</v>
      </c>
      <c r="D181" s="1">
        <f>Q118/(P118+R118+S118+AB118+AD118+AE118+AF118+AG118+AH118+AI118+AJ118+AK118+AL118+AM118+AN118+AO118+AP118+AQ118+AR118+AU118)</f>
        <v>7.431372549019608</v>
      </c>
      <c r="H181" s="1">
        <f>7.4/2.2</f>
        <v>3.3636363636363633</v>
      </c>
    </row>
    <row r="182" spans="1:4" ht="12.75">
      <c r="A182" s="1" t="s">
        <v>348</v>
      </c>
      <c r="D182" s="1">
        <f>Q120/(P120+R120+S120+AB120+AD120+AE120+AF120+AG120+AH120+AI120+AJ120+AK120+AL120+AM120+AN120+AO120+AP120+AQ120+AR120+AT120)</f>
        <v>1.2305732484076433</v>
      </c>
    </row>
    <row r="183" spans="1:4" ht="12.75">
      <c r="A183" s="1" t="s">
        <v>349</v>
      </c>
      <c r="D183" s="1">
        <f>Q122/(P122+R122+S122+AB122+AD122+AE122+AF122+AG122+AH122+AI122+AJ122+AK122+AL122+AM122+AN122+AO122+AP122+AQ122+AR122+AT122)</f>
        <v>2.236</v>
      </c>
    </row>
    <row r="184" spans="1:4" ht="12.75">
      <c r="A184" s="1" t="s">
        <v>324</v>
      </c>
      <c r="D184" s="12">
        <f>(Q118+Q120+Q122)/(P118+R118+S118+AB118+AD118+AE118+AF118+AG118+AH118+AI118+AJ118+AK118+AL118+AM118+AN118+AO118+AP118+AQ118+AR118+AT118+AU118+P120+R120+S120+AB120+AD120+AE120+AF120+AG120+AH120+AI120+AJ120+AK120+AL120+AM120+AN120+AO120+AP120+AQ120+AR120+AT120+P122+R122+S122+AB122+AD122+AE122+AF122+AG122+AH122+AI122+AJ122+AK122+AL122+AM122+AN122+AO122+AP122+AQ122+AR122+AT122)</f>
        <v>1.7532228360957642</v>
      </c>
    </row>
    <row r="186" spans="1:3" ht="12.75">
      <c r="A186" s="1" t="s">
        <v>350</v>
      </c>
      <c r="C186" s="1">
        <f>O118/N118</f>
        <v>4.2592592592592595</v>
      </c>
    </row>
    <row r="187" spans="1:3" ht="12.75">
      <c r="A187" s="1" t="s">
        <v>351</v>
      </c>
      <c r="C187" s="1">
        <f>O120/N120</f>
        <v>2.5476190476190474</v>
      </c>
    </row>
    <row r="188" spans="1:3" ht="12.75">
      <c r="A188" s="1" t="s">
        <v>352</v>
      </c>
      <c r="C188" s="1">
        <f>O122/N122</f>
        <v>0.07423580786026202</v>
      </c>
    </row>
    <row r="189" spans="1:3" ht="12.75">
      <c r="A189" s="1" t="s">
        <v>324</v>
      </c>
      <c r="C189" s="1">
        <f>O116/N116</f>
        <v>1.3323863636363635</v>
      </c>
    </row>
    <row r="191" spans="8:11" ht="12.75">
      <c r="H191" s="1" t="s">
        <v>353</v>
      </c>
      <c r="K191" s="1">
        <f>COUNTIF(A43:A78,"2")/COUNT(A43:A78)*100</f>
        <v>26.47058823529412</v>
      </c>
    </row>
  </sheetData>
  <sheetProtection selectLockedCells="1" selectUnlockedCells="1"/>
  <conditionalFormatting sqref="C133:AU136">
    <cfRule type="cellIs" priority="1" dxfId="0" operator="greaterThanOrEqual" stopIfTrue="1">
      <formula>50</formula>
    </cfRule>
    <cfRule type="cellIs" priority="2" dxfId="1" operator="lessThanOrEqual" stopIfTrue="1">
      <formula>20</formula>
    </cfRule>
  </conditionalFormatting>
  <hyperlinks>
    <hyperlink ref="AW24" r:id="rId1" display="Schema to ontology for igneous rocks specialpapers.gsapubs.org932 × 713Search by image. "/>
  </hyperlinks>
  <printOptions/>
  <pageMargins left="0.75" right="0.75" top="1" bottom="1" header="0.5118055555555555" footer="0.5118055555555555"/>
  <pageSetup horizontalDpi="300" verticalDpi="300" orientation="portrait" paperSize="9"/>
  <legacyDrawing r:id="rId3"/>
</worksheet>
</file>

<file path=xl/worksheets/sheet2.xml><?xml version="1.0" encoding="utf-8"?>
<worksheet xmlns="http://schemas.openxmlformats.org/spreadsheetml/2006/main" xmlns:r="http://schemas.openxmlformats.org/officeDocument/2006/relationships">
  <dimension ref="A2:L120"/>
  <sheetViews>
    <sheetView zoomScale="66" zoomScaleNormal="66" workbookViewId="0" topLeftCell="A45">
      <selection activeCell="L40" sqref="L40"/>
    </sheetView>
  </sheetViews>
  <sheetFormatPr defaultColWidth="12.57421875" defaultRowHeight="12.75"/>
  <cols>
    <col min="1" max="1" width="11.57421875" style="0" customWidth="1"/>
    <col min="2" max="2" width="27.00390625" style="0" customWidth="1"/>
    <col min="3" max="9" width="11.57421875" style="0" customWidth="1"/>
    <col min="10" max="10" width="17.57421875" style="0" customWidth="1"/>
    <col min="11" max="16384" width="11.57421875" style="0" customWidth="1"/>
  </cols>
  <sheetData>
    <row r="2" ht="12.75">
      <c r="I2" t="s">
        <v>354</v>
      </c>
    </row>
    <row r="3" spans="1:2" ht="12.75">
      <c r="A3" s="4" t="s">
        <v>3</v>
      </c>
      <c r="B3" s="4" t="s">
        <v>4</v>
      </c>
    </row>
    <row r="4" spans="1:2" ht="12.75">
      <c r="A4" s="5"/>
      <c r="B4" s="5"/>
    </row>
    <row r="5" spans="1:10" ht="12.75">
      <c r="A5" s="4" t="s">
        <v>53</v>
      </c>
      <c r="B5" s="1"/>
      <c r="D5" t="s">
        <v>355</v>
      </c>
      <c r="E5" t="s">
        <v>356</v>
      </c>
      <c r="F5" t="s">
        <v>357</v>
      </c>
      <c r="G5" t="s">
        <v>358</v>
      </c>
      <c r="H5" t="s">
        <v>359</v>
      </c>
      <c r="J5" t="s">
        <v>360</v>
      </c>
    </row>
    <row r="6" spans="1:11" ht="12.75">
      <c r="A6" s="4"/>
      <c r="B6" s="1" t="s">
        <v>54</v>
      </c>
      <c r="D6">
        <v>1</v>
      </c>
      <c r="E6">
        <v>1</v>
      </c>
      <c r="F6">
        <v>1</v>
      </c>
      <c r="G6">
        <v>1</v>
      </c>
      <c r="H6">
        <v>0</v>
      </c>
      <c r="J6" t="s">
        <v>358</v>
      </c>
      <c r="K6" t="s">
        <v>361</v>
      </c>
    </row>
    <row r="7" spans="1:11" ht="12.75">
      <c r="A7" s="4"/>
      <c r="B7" s="1" t="s">
        <v>57</v>
      </c>
      <c r="D7">
        <v>1</v>
      </c>
      <c r="E7">
        <v>1</v>
      </c>
      <c r="F7">
        <v>1</v>
      </c>
      <c r="G7">
        <v>1</v>
      </c>
      <c r="H7">
        <v>0</v>
      </c>
      <c r="J7" t="s">
        <v>358</v>
      </c>
      <c r="K7" t="s">
        <v>361</v>
      </c>
    </row>
    <row r="8" spans="1:11" ht="12.75">
      <c r="A8" s="4"/>
      <c r="B8" s="1" t="s">
        <v>59</v>
      </c>
      <c r="D8">
        <v>1</v>
      </c>
      <c r="E8">
        <v>1</v>
      </c>
      <c r="F8">
        <v>1</v>
      </c>
      <c r="G8">
        <v>1</v>
      </c>
      <c r="H8">
        <v>0</v>
      </c>
      <c r="J8" t="s">
        <v>362</v>
      </c>
      <c r="K8" t="s">
        <v>363</v>
      </c>
    </row>
    <row r="9" spans="1:11" ht="12.75">
      <c r="A9" s="4"/>
      <c r="B9" s="1" t="s">
        <v>61</v>
      </c>
      <c r="D9">
        <v>0</v>
      </c>
      <c r="E9">
        <v>1</v>
      </c>
      <c r="F9">
        <v>0</v>
      </c>
      <c r="G9">
        <v>1</v>
      </c>
      <c r="H9">
        <v>0</v>
      </c>
      <c r="J9" t="s">
        <v>364</v>
      </c>
      <c r="K9" t="s">
        <v>365</v>
      </c>
    </row>
    <row r="10" spans="1:11" ht="12.75">
      <c r="A10" s="4"/>
      <c r="B10" s="1" t="s">
        <v>62</v>
      </c>
      <c r="D10">
        <v>0</v>
      </c>
      <c r="E10">
        <v>1</v>
      </c>
      <c r="F10">
        <v>1</v>
      </c>
      <c r="G10">
        <v>1</v>
      </c>
      <c r="H10">
        <v>0</v>
      </c>
      <c r="J10" t="s">
        <v>362</v>
      </c>
      <c r="K10" t="s">
        <v>361</v>
      </c>
    </row>
    <row r="11" spans="1:11" ht="12.75">
      <c r="A11" s="4"/>
      <c r="B11" s="1" t="s">
        <v>63</v>
      </c>
      <c r="D11">
        <v>0</v>
      </c>
      <c r="E11">
        <v>1</v>
      </c>
      <c r="F11">
        <v>1</v>
      </c>
      <c r="G11">
        <v>1</v>
      </c>
      <c r="H11">
        <v>0</v>
      </c>
      <c r="J11" t="s">
        <v>358</v>
      </c>
      <c r="K11" t="s">
        <v>361</v>
      </c>
    </row>
    <row r="12" spans="1:8" ht="12.75">
      <c r="A12" s="4"/>
      <c r="B12" s="1" t="s">
        <v>65</v>
      </c>
      <c r="D12">
        <v>0</v>
      </c>
      <c r="E12">
        <v>1</v>
      </c>
      <c r="F12">
        <v>0</v>
      </c>
      <c r="G12">
        <v>1</v>
      </c>
      <c r="H12">
        <v>0</v>
      </c>
    </row>
    <row r="13" spans="1:8" ht="12.75">
      <c r="A13" s="4"/>
      <c r="B13" s="1" t="s">
        <v>66</v>
      </c>
      <c r="D13">
        <v>0</v>
      </c>
      <c r="E13">
        <v>1</v>
      </c>
      <c r="F13">
        <v>0</v>
      </c>
      <c r="G13">
        <v>0</v>
      </c>
      <c r="H13">
        <v>0</v>
      </c>
    </row>
    <row r="14" spans="1:8" ht="12.75">
      <c r="A14" s="4"/>
      <c r="B14" s="1" t="s">
        <v>67</v>
      </c>
      <c r="D14">
        <v>1</v>
      </c>
      <c r="E14">
        <v>1</v>
      </c>
      <c r="F14">
        <v>0</v>
      </c>
      <c r="G14">
        <v>1</v>
      </c>
      <c r="H14">
        <v>0</v>
      </c>
    </row>
    <row r="15" spans="1:11" ht="12.75">
      <c r="A15" s="4"/>
      <c r="B15" s="1" t="s">
        <v>69</v>
      </c>
      <c r="D15">
        <v>1</v>
      </c>
      <c r="E15">
        <v>1</v>
      </c>
      <c r="F15">
        <v>0</v>
      </c>
      <c r="G15">
        <v>1</v>
      </c>
      <c r="H15">
        <v>0</v>
      </c>
      <c r="J15" t="s">
        <v>358</v>
      </c>
      <c r="K15" t="s">
        <v>361</v>
      </c>
    </row>
    <row r="16" spans="1:11" ht="12.75">
      <c r="A16" s="4"/>
      <c r="B16" s="1" t="s">
        <v>72</v>
      </c>
      <c r="D16">
        <v>1</v>
      </c>
      <c r="E16">
        <v>1</v>
      </c>
      <c r="F16">
        <v>0</v>
      </c>
      <c r="G16">
        <v>0</v>
      </c>
      <c r="H16">
        <v>0</v>
      </c>
      <c r="J16" t="s">
        <v>356</v>
      </c>
      <c r="K16" t="s">
        <v>361</v>
      </c>
    </row>
    <row r="17" spans="1:11" ht="12.75">
      <c r="A17" s="4"/>
      <c r="B17" s="1" t="s">
        <v>74</v>
      </c>
      <c r="D17">
        <v>1</v>
      </c>
      <c r="E17">
        <v>1</v>
      </c>
      <c r="F17">
        <v>0</v>
      </c>
      <c r="G17">
        <v>1</v>
      </c>
      <c r="H17">
        <v>0</v>
      </c>
      <c r="J17" t="s">
        <v>362</v>
      </c>
      <c r="K17" t="s">
        <v>361</v>
      </c>
    </row>
    <row r="18" spans="1:11" ht="12.75">
      <c r="A18" s="4"/>
      <c r="B18" s="1" t="s">
        <v>76</v>
      </c>
      <c r="D18">
        <v>1</v>
      </c>
      <c r="E18">
        <v>0</v>
      </c>
      <c r="F18">
        <v>1</v>
      </c>
      <c r="G18">
        <v>1</v>
      </c>
      <c r="H18">
        <v>0</v>
      </c>
      <c r="J18" t="s">
        <v>358</v>
      </c>
      <c r="K18" t="s">
        <v>365</v>
      </c>
    </row>
    <row r="19" spans="1:11" ht="12.75">
      <c r="A19" s="4"/>
      <c r="B19" s="1" t="s">
        <v>78</v>
      </c>
      <c r="D19">
        <v>1</v>
      </c>
      <c r="E19">
        <v>0</v>
      </c>
      <c r="F19">
        <v>1</v>
      </c>
      <c r="G19">
        <v>1</v>
      </c>
      <c r="H19">
        <v>1</v>
      </c>
      <c r="J19" t="s">
        <v>358</v>
      </c>
      <c r="K19" t="s">
        <v>361</v>
      </c>
    </row>
    <row r="20" spans="1:11" ht="12.75">
      <c r="A20" s="4"/>
      <c r="B20" s="1" t="s">
        <v>81</v>
      </c>
      <c r="D20">
        <v>1</v>
      </c>
      <c r="E20">
        <v>1</v>
      </c>
      <c r="F20">
        <v>0</v>
      </c>
      <c r="G20">
        <v>0</v>
      </c>
      <c r="H20">
        <v>1</v>
      </c>
      <c r="J20" t="s">
        <v>356</v>
      </c>
      <c r="K20" t="s">
        <v>361</v>
      </c>
    </row>
    <row r="21" spans="1:11" ht="12.75">
      <c r="A21" s="1"/>
      <c r="B21" s="1" t="s">
        <v>84</v>
      </c>
      <c r="D21">
        <v>1</v>
      </c>
      <c r="E21">
        <v>1</v>
      </c>
      <c r="F21">
        <v>1</v>
      </c>
      <c r="G21">
        <v>1</v>
      </c>
      <c r="H21">
        <v>1</v>
      </c>
      <c r="J21" t="s">
        <v>358</v>
      </c>
      <c r="K21" t="s">
        <v>361</v>
      </c>
    </row>
    <row r="22" spans="1:11" ht="12.75">
      <c r="A22" s="1"/>
      <c r="B22" s="1" t="s">
        <v>86</v>
      </c>
      <c r="D22">
        <v>1</v>
      </c>
      <c r="E22">
        <v>1</v>
      </c>
      <c r="F22">
        <v>0</v>
      </c>
      <c r="G22">
        <v>1</v>
      </c>
      <c r="H22">
        <v>0</v>
      </c>
      <c r="J22" t="s">
        <v>358</v>
      </c>
      <c r="K22" t="s">
        <v>361</v>
      </c>
    </row>
    <row r="23" spans="1:11" ht="12.75">
      <c r="A23" s="1"/>
      <c r="B23" s="1" t="s">
        <v>89</v>
      </c>
      <c r="D23">
        <v>0</v>
      </c>
      <c r="E23">
        <v>0</v>
      </c>
      <c r="F23">
        <v>1</v>
      </c>
      <c r="G23">
        <v>1</v>
      </c>
      <c r="H23">
        <v>0</v>
      </c>
      <c r="J23" t="s">
        <v>358</v>
      </c>
      <c r="K23" t="s">
        <v>361</v>
      </c>
    </row>
    <row r="24" spans="1:11" ht="12.75">
      <c r="A24" s="4"/>
      <c r="B24" s="1" t="s">
        <v>92</v>
      </c>
      <c r="D24">
        <v>1</v>
      </c>
      <c r="E24">
        <v>1</v>
      </c>
      <c r="F24">
        <v>0</v>
      </c>
      <c r="G24">
        <v>1</v>
      </c>
      <c r="H24">
        <v>0</v>
      </c>
      <c r="J24">
        <v>0</v>
      </c>
      <c r="K24" t="s">
        <v>365</v>
      </c>
    </row>
    <row r="25" spans="1:11" ht="12.75">
      <c r="A25" s="4"/>
      <c r="B25" s="1" t="s">
        <v>95</v>
      </c>
      <c r="D25">
        <v>1</v>
      </c>
      <c r="E25">
        <v>0</v>
      </c>
      <c r="F25">
        <v>1</v>
      </c>
      <c r="G25">
        <v>1</v>
      </c>
      <c r="H25">
        <v>1</v>
      </c>
      <c r="J25" t="s">
        <v>358</v>
      </c>
      <c r="K25" t="s">
        <v>361</v>
      </c>
    </row>
    <row r="26" spans="1:8" ht="12.75">
      <c r="A26" s="4"/>
      <c r="B26" s="1" t="s">
        <v>98</v>
      </c>
      <c r="D26">
        <v>1</v>
      </c>
      <c r="E26">
        <v>1</v>
      </c>
      <c r="F26">
        <v>1</v>
      </c>
      <c r="G26">
        <v>1</v>
      </c>
      <c r="H26">
        <v>0</v>
      </c>
    </row>
    <row r="27" spans="1:12" ht="12.75">
      <c r="A27" s="4"/>
      <c r="B27" s="1" t="s">
        <v>101</v>
      </c>
      <c r="D27">
        <v>1</v>
      </c>
      <c r="E27">
        <v>1</v>
      </c>
      <c r="F27">
        <v>1</v>
      </c>
      <c r="G27">
        <v>0</v>
      </c>
      <c r="H27">
        <v>0</v>
      </c>
      <c r="L27" t="s">
        <v>366</v>
      </c>
    </row>
    <row r="28" spans="1:12" ht="12.75">
      <c r="A28" s="4"/>
      <c r="B28" s="1" t="s">
        <v>104</v>
      </c>
      <c r="D28">
        <v>1</v>
      </c>
      <c r="E28">
        <v>0</v>
      </c>
      <c r="F28">
        <v>0</v>
      </c>
      <c r="G28">
        <v>1</v>
      </c>
      <c r="H28">
        <v>0</v>
      </c>
      <c r="L28" t="s">
        <v>367</v>
      </c>
    </row>
    <row r="29" spans="1:11" ht="12.75">
      <c r="A29" s="4"/>
      <c r="B29" s="1" t="s">
        <v>105</v>
      </c>
      <c r="D29">
        <v>1</v>
      </c>
      <c r="E29">
        <v>1</v>
      </c>
      <c r="F29">
        <v>1</v>
      </c>
      <c r="G29">
        <v>1</v>
      </c>
      <c r="H29">
        <v>0</v>
      </c>
      <c r="J29" t="s">
        <v>358</v>
      </c>
      <c r="K29" t="s">
        <v>361</v>
      </c>
    </row>
    <row r="30" spans="1:12" ht="12.75">
      <c r="A30" s="4"/>
      <c r="B30" s="1" t="s">
        <v>108</v>
      </c>
      <c r="D30">
        <v>1</v>
      </c>
      <c r="E30">
        <v>0</v>
      </c>
      <c r="F30">
        <v>0</v>
      </c>
      <c r="G30">
        <v>0</v>
      </c>
      <c r="H30">
        <v>1</v>
      </c>
      <c r="L30" t="s">
        <v>366</v>
      </c>
    </row>
    <row r="31" spans="1:12" ht="12.75">
      <c r="A31" s="4"/>
      <c r="B31" s="1" t="s">
        <v>111</v>
      </c>
      <c r="D31">
        <v>0</v>
      </c>
      <c r="E31">
        <v>0</v>
      </c>
      <c r="F31">
        <v>1</v>
      </c>
      <c r="G31">
        <v>1</v>
      </c>
      <c r="H31">
        <v>1</v>
      </c>
      <c r="L31" t="s">
        <v>366</v>
      </c>
    </row>
    <row r="32" spans="1:8" ht="12.75">
      <c r="A32" s="4"/>
      <c r="B32" s="1" t="s">
        <v>113</v>
      </c>
      <c r="D32">
        <v>1</v>
      </c>
      <c r="E32">
        <v>0</v>
      </c>
      <c r="F32">
        <v>0</v>
      </c>
      <c r="G32">
        <v>1</v>
      </c>
      <c r="H32">
        <v>0</v>
      </c>
    </row>
    <row r="33" spans="1:12" ht="12.75">
      <c r="A33" s="4"/>
      <c r="B33" s="1" t="s">
        <v>115</v>
      </c>
      <c r="D33">
        <v>0</v>
      </c>
      <c r="E33">
        <v>0</v>
      </c>
      <c r="F33">
        <v>1</v>
      </c>
      <c r="G33">
        <v>1</v>
      </c>
      <c r="H33">
        <v>0</v>
      </c>
      <c r="L33" t="s">
        <v>366</v>
      </c>
    </row>
    <row r="34" spans="1:12" ht="12.75">
      <c r="A34" s="4"/>
      <c r="B34" s="1" t="s">
        <v>117</v>
      </c>
      <c r="D34">
        <v>0</v>
      </c>
      <c r="E34">
        <v>0</v>
      </c>
      <c r="F34">
        <v>0</v>
      </c>
      <c r="G34">
        <v>0</v>
      </c>
      <c r="H34">
        <v>0</v>
      </c>
      <c r="I34" t="s">
        <v>368</v>
      </c>
      <c r="L34" t="s">
        <v>366</v>
      </c>
    </row>
    <row r="35" spans="1:9" ht="12.75">
      <c r="A35" s="4"/>
      <c r="B35" s="1" t="s">
        <v>119</v>
      </c>
      <c r="I35" t="s">
        <v>369</v>
      </c>
    </row>
    <row r="36" spans="1:12" ht="12.75">
      <c r="A36" s="4"/>
      <c r="B36" s="1" t="s">
        <v>121</v>
      </c>
      <c r="D36">
        <v>0</v>
      </c>
      <c r="E36">
        <v>0</v>
      </c>
      <c r="F36">
        <v>0</v>
      </c>
      <c r="G36">
        <v>0</v>
      </c>
      <c r="H36">
        <v>0</v>
      </c>
      <c r="I36" t="s">
        <v>368</v>
      </c>
      <c r="L36" t="s">
        <v>366</v>
      </c>
    </row>
    <row r="37" spans="1:12" ht="12.75">
      <c r="A37" s="4"/>
      <c r="B37" s="1" t="s">
        <v>124</v>
      </c>
      <c r="D37">
        <v>1</v>
      </c>
      <c r="E37">
        <v>1</v>
      </c>
      <c r="F37">
        <v>1</v>
      </c>
      <c r="G37">
        <v>1</v>
      </c>
      <c r="H37">
        <v>1</v>
      </c>
      <c r="I37" t="s">
        <v>370</v>
      </c>
      <c r="L37" t="s">
        <v>366</v>
      </c>
    </row>
    <row r="38" spans="1:8" ht="12.75">
      <c r="A38" s="4"/>
      <c r="B38" s="1" t="s">
        <v>126</v>
      </c>
      <c r="D38">
        <v>0</v>
      </c>
      <c r="E38">
        <v>1</v>
      </c>
      <c r="F38">
        <v>0</v>
      </c>
      <c r="G38">
        <v>0</v>
      </c>
      <c r="H38">
        <v>0</v>
      </c>
    </row>
    <row r="39" spans="1:12" ht="12.75">
      <c r="A39" s="4"/>
      <c r="B39" s="1" t="s">
        <v>128</v>
      </c>
      <c r="D39">
        <v>0</v>
      </c>
      <c r="E39">
        <v>0</v>
      </c>
      <c r="F39">
        <v>0</v>
      </c>
      <c r="G39">
        <v>0</v>
      </c>
      <c r="H39">
        <v>0</v>
      </c>
      <c r="I39" t="s">
        <v>368</v>
      </c>
      <c r="L39" t="s">
        <v>366</v>
      </c>
    </row>
    <row r="40" spans="1:8" ht="12.75">
      <c r="A40" s="4"/>
      <c r="B40" s="1" t="s">
        <v>130</v>
      </c>
      <c r="D40">
        <v>1</v>
      </c>
      <c r="E40">
        <v>0</v>
      </c>
      <c r="F40">
        <v>1</v>
      </c>
      <c r="G40">
        <v>1</v>
      </c>
      <c r="H40">
        <v>0</v>
      </c>
    </row>
    <row r="41" spans="1:10" ht="12.75">
      <c r="A41" s="4" t="s">
        <v>131</v>
      </c>
      <c r="B41" s="1"/>
      <c r="D41" t="s">
        <v>371</v>
      </c>
      <c r="E41" t="s">
        <v>356</v>
      </c>
      <c r="F41" t="s">
        <v>357</v>
      </c>
      <c r="G41" t="s">
        <v>358</v>
      </c>
      <c r="H41" t="s">
        <v>359</v>
      </c>
      <c r="J41" t="s">
        <v>372</v>
      </c>
    </row>
    <row r="42" spans="1:8" ht="12.75">
      <c r="A42" s="4"/>
      <c r="B42" s="1" t="s">
        <v>132</v>
      </c>
      <c r="D42">
        <v>1</v>
      </c>
      <c r="E42">
        <v>1</v>
      </c>
      <c r="F42">
        <v>1</v>
      </c>
      <c r="G42">
        <v>1</v>
      </c>
      <c r="H42">
        <v>0</v>
      </c>
    </row>
    <row r="43" spans="1:8" ht="12.75">
      <c r="A43" s="4"/>
      <c r="B43" s="1" t="s">
        <v>135</v>
      </c>
      <c r="D43">
        <v>1</v>
      </c>
      <c r="E43">
        <v>1</v>
      </c>
      <c r="F43">
        <v>1</v>
      </c>
      <c r="G43">
        <v>1</v>
      </c>
      <c r="H43">
        <v>1</v>
      </c>
    </row>
    <row r="44" spans="1:8" ht="12.75">
      <c r="A44" s="4"/>
      <c r="B44" s="1" t="s">
        <v>137</v>
      </c>
      <c r="D44">
        <v>1</v>
      </c>
      <c r="E44">
        <v>1</v>
      </c>
      <c r="F44">
        <v>0</v>
      </c>
      <c r="G44">
        <v>1</v>
      </c>
      <c r="H44">
        <v>1</v>
      </c>
    </row>
    <row r="45" spans="1:8" ht="12.75">
      <c r="A45" s="4"/>
      <c r="B45" s="1" t="s">
        <v>140</v>
      </c>
      <c r="D45">
        <v>1</v>
      </c>
      <c r="E45">
        <v>1</v>
      </c>
      <c r="F45">
        <v>1</v>
      </c>
      <c r="G45">
        <v>1</v>
      </c>
      <c r="H45">
        <v>0</v>
      </c>
    </row>
    <row r="46" spans="1:8" ht="12.75">
      <c r="A46" s="4"/>
      <c r="B46" s="1" t="s">
        <v>142</v>
      </c>
      <c r="D46">
        <v>1</v>
      </c>
      <c r="E46">
        <v>1</v>
      </c>
      <c r="F46">
        <v>1</v>
      </c>
      <c r="G46">
        <v>1</v>
      </c>
      <c r="H46">
        <v>1</v>
      </c>
    </row>
    <row r="47" spans="1:9" ht="12.75">
      <c r="A47" s="4"/>
      <c r="B47" s="1" t="s">
        <v>145</v>
      </c>
      <c r="D47">
        <v>0</v>
      </c>
      <c r="E47">
        <v>0</v>
      </c>
      <c r="F47">
        <v>0</v>
      </c>
      <c r="G47">
        <v>0</v>
      </c>
      <c r="H47">
        <v>0</v>
      </c>
      <c r="I47" t="s">
        <v>373</v>
      </c>
    </row>
    <row r="48" spans="1:8" ht="12.75">
      <c r="A48" s="4"/>
      <c r="B48" s="1" t="s">
        <v>148</v>
      </c>
      <c r="D48">
        <v>1</v>
      </c>
      <c r="E48">
        <v>1</v>
      </c>
      <c r="F48">
        <v>0</v>
      </c>
      <c r="G48">
        <v>1</v>
      </c>
      <c r="H48">
        <v>0</v>
      </c>
    </row>
    <row r="49" spans="1:8" ht="12.75">
      <c r="A49" s="4"/>
      <c r="B49" s="1" t="s">
        <v>151</v>
      </c>
      <c r="D49">
        <v>0</v>
      </c>
      <c r="E49">
        <v>1</v>
      </c>
      <c r="F49">
        <v>0</v>
      </c>
      <c r="G49">
        <v>1</v>
      </c>
      <c r="H49">
        <v>0</v>
      </c>
    </row>
    <row r="50" spans="1:8" ht="12.75">
      <c r="A50" s="4"/>
      <c r="B50" s="1" t="s">
        <v>152</v>
      </c>
      <c r="D50">
        <v>0</v>
      </c>
      <c r="E50">
        <v>1</v>
      </c>
      <c r="F50">
        <v>1</v>
      </c>
      <c r="G50">
        <v>1</v>
      </c>
      <c r="H50">
        <v>0</v>
      </c>
    </row>
    <row r="51" spans="1:8" ht="12.75">
      <c r="A51" s="4"/>
      <c r="B51" s="1" t="s">
        <v>153</v>
      </c>
      <c r="D51">
        <v>1</v>
      </c>
      <c r="E51">
        <v>1</v>
      </c>
      <c r="F51">
        <v>0</v>
      </c>
      <c r="G51">
        <v>1</v>
      </c>
      <c r="H51">
        <v>0</v>
      </c>
    </row>
    <row r="52" spans="1:8" ht="12.75">
      <c r="A52" s="4"/>
      <c r="B52" s="1" t="s">
        <v>155</v>
      </c>
      <c r="D52">
        <v>1</v>
      </c>
      <c r="E52">
        <v>0</v>
      </c>
      <c r="F52">
        <v>0</v>
      </c>
      <c r="G52">
        <v>1</v>
      </c>
      <c r="H52">
        <v>0</v>
      </c>
    </row>
    <row r="53" spans="1:8" ht="12.75">
      <c r="A53" s="4"/>
      <c r="B53" s="1" t="s">
        <v>157</v>
      </c>
      <c r="D53">
        <v>0</v>
      </c>
      <c r="E53">
        <v>0</v>
      </c>
      <c r="F53">
        <v>0</v>
      </c>
      <c r="G53">
        <v>1</v>
      </c>
      <c r="H53">
        <v>0</v>
      </c>
    </row>
    <row r="54" spans="1:8" ht="12.75">
      <c r="A54" s="1"/>
      <c r="B54" s="1" t="s">
        <v>160</v>
      </c>
      <c r="D54">
        <v>1</v>
      </c>
      <c r="E54">
        <v>1</v>
      </c>
      <c r="F54">
        <v>0</v>
      </c>
      <c r="G54">
        <v>1</v>
      </c>
      <c r="H54">
        <v>0</v>
      </c>
    </row>
    <row r="55" spans="1:8" ht="12.75">
      <c r="A55" s="1"/>
      <c r="B55" s="1" t="s">
        <v>163</v>
      </c>
      <c r="D55">
        <v>0</v>
      </c>
      <c r="E55">
        <v>1</v>
      </c>
      <c r="F55">
        <v>1</v>
      </c>
      <c r="G55">
        <v>0</v>
      </c>
      <c r="H55">
        <v>0</v>
      </c>
    </row>
    <row r="56" spans="1:8" ht="12.75">
      <c r="A56" s="1"/>
      <c r="B56" s="1" t="s">
        <v>166</v>
      </c>
      <c r="D56">
        <v>1</v>
      </c>
      <c r="E56">
        <v>1</v>
      </c>
      <c r="F56">
        <v>1</v>
      </c>
      <c r="G56">
        <v>1</v>
      </c>
      <c r="H56">
        <v>0</v>
      </c>
    </row>
    <row r="57" spans="1:8" ht="12.75">
      <c r="A57" s="1"/>
      <c r="B57" s="1" t="s">
        <v>168</v>
      </c>
      <c r="D57">
        <v>0</v>
      </c>
      <c r="E57">
        <v>1</v>
      </c>
      <c r="F57">
        <v>0</v>
      </c>
      <c r="G57">
        <v>1</v>
      </c>
      <c r="H57">
        <v>0</v>
      </c>
    </row>
    <row r="58" spans="1:8" ht="12.75">
      <c r="A58" s="1"/>
      <c r="B58" s="1" t="s">
        <v>170</v>
      </c>
      <c r="D58">
        <v>1</v>
      </c>
      <c r="E58">
        <v>1</v>
      </c>
      <c r="F58">
        <v>0</v>
      </c>
      <c r="G58">
        <v>1</v>
      </c>
      <c r="H58">
        <v>1</v>
      </c>
    </row>
    <row r="59" spans="1:8" ht="12.75">
      <c r="A59" s="1"/>
      <c r="B59" s="1" t="s">
        <v>173</v>
      </c>
      <c r="D59">
        <v>0</v>
      </c>
      <c r="E59">
        <v>0</v>
      </c>
      <c r="F59">
        <v>1</v>
      </c>
      <c r="G59">
        <v>1</v>
      </c>
      <c r="H59">
        <v>0</v>
      </c>
    </row>
    <row r="60" spans="1:8" ht="12.75">
      <c r="A60" s="4"/>
      <c r="B60" s="1" t="s">
        <v>175</v>
      </c>
      <c r="D60">
        <v>1</v>
      </c>
      <c r="E60">
        <v>1</v>
      </c>
      <c r="F60">
        <v>1</v>
      </c>
      <c r="G60">
        <v>1</v>
      </c>
      <c r="H60">
        <v>1</v>
      </c>
    </row>
    <row r="61" spans="1:8" ht="12.75">
      <c r="A61" s="4"/>
      <c r="B61" s="1" t="s">
        <v>178</v>
      </c>
      <c r="D61">
        <v>1</v>
      </c>
      <c r="E61">
        <v>1</v>
      </c>
      <c r="F61">
        <v>1</v>
      </c>
      <c r="G61">
        <v>1</v>
      </c>
      <c r="H61">
        <v>0</v>
      </c>
    </row>
    <row r="62" spans="1:8" ht="12.75">
      <c r="A62" s="4"/>
      <c r="B62" s="1" t="s">
        <v>181</v>
      </c>
      <c r="D62">
        <v>0</v>
      </c>
      <c r="E62">
        <v>1</v>
      </c>
      <c r="F62">
        <v>0</v>
      </c>
      <c r="G62">
        <v>1</v>
      </c>
      <c r="H62">
        <v>0</v>
      </c>
    </row>
    <row r="63" spans="1:8" ht="12.75">
      <c r="A63" s="4"/>
      <c r="B63" s="1" t="s">
        <v>184</v>
      </c>
      <c r="D63">
        <v>0</v>
      </c>
      <c r="E63">
        <v>1</v>
      </c>
      <c r="F63">
        <v>1</v>
      </c>
      <c r="G63">
        <v>1</v>
      </c>
      <c r="H63">
        <v>0</v>
      </c>
    </row>
    <row r="64" spans="1:8" ht="12.75">
      <c r="A64" s="4"/>
      <c r="B64" s="1" t="s">
        <v>187</v>
      </c>
      <c r="D64">
        <v>0</v>
      </c>
      <c r="E64">
        <v>1</v>
      </c>
      <c r="F64">
        <v>0</v>
      </c>
      <c r="G64">
        <v>1</v>
      </c>
      <c r="H64">
        <v>0</v>
      </c>
    </row>
    <row r="65" spans="1:8" ht="12.75">
      <c r="A65" s="4"/>
      <c r="B65" s="1" t="s">
        <v>188</v>
      </c>
      <c r="D65">
        <v>1</v>
      </c>
      <c r="E65">
        <v>1</v>
      </c>
      <c r="F65">
        <v>0</v>
      </c>
      <c r="G65">
        <v>0</v>
      </c>
      <c r="H65">
        <v>0</v>
      </c>
    </row>
    <row r="66" spans="1:2" ht="12.75">
      <c r="A66" s="1"/>
      <c r="B66" s="1" t="s">
        <v>190</v>
      </c>
    </row>
    <row r="67" spans="1:8" ht="12.75">
      <c r="A67" s="1"/>
      <c r="B67" s="1" t="s">
        <v>192</v>
      </c>
      <c r="D67">
        <v>1</v>
      </c>
      <c r="E67">
        <v>0</v>
      </c>
      <c r="F67">
        <v>0</v>
      </c>
      <c r="G67">
        <v>0</v>
      </c>
      <c r="H67">
        <v>0</v>
      </c>
    </row>
    <row r="68" spans="1:9" ht="12.75">
      <c r="A68" s="1"/>
      <c r="B68" s="1" t="s">
        <v>194</v>
      </c>
      <c r="I68" t="s">
        <v>374</v>
      </c>
    </row>
    <row r="69" spans="1:8" ht="12.75">
      <c r="A69" s="1"/>
      <c r="B69" s="1" t="s">
        <v>196</v>
      </c>
      <c r="D69">
        <v>0</v>
      </c>
      <c r="E69">
        <v>1</v>
      </c>
      <c r="F69">
        <v>1</v>
      </c>
      <c r="G69">
        <v>1</v>
      </c>
      <c r="H69">
        <v>1</v>
      </c>
    </row>
    <row r="70" spans="1:8" ht="12.75">
      <c r="A70" s="1"/>
      <c r="B70" s="1" t="s">
        <v>198</v>
      </c>
      <c r="D70">
        <v>0</v>
      </c>
      <c r="E70">
        <v>0</v>
      </c>
      <c r="F70">
        <v>0</v>
      </c>
      <c r="G70">
        <v>0</v>
      </c>
      <c r="H70">
        <v>0</v>
      </c>
    </row>
    <row r="71" spans="1:8" ht="12.75">
      <c r="A71" s="1"/>
      <c r="B71" s="1" t="s">
        <v>200</v>
      </c>
      <c r="D71">
        <v>0</v>
      </c>
      <c r="E71">
        <v>1</v>
      </c>
      <c r="F71">
        <v>0</v>
      </c>
      <c r="G71">
        <v>1</v>
      </c>
      <c r="H71">
        <v>0</v>
      </c>
    </row>
    <row r="72" spans="1:8" ht="12.75">
      <c r="A72" s="1"/>
      <c r="B72" s="1" t="s">
        <v>201</v>
      </c>
      <c r="D72">
        <v>1</v>
      </c>
      <c r="E72">
        <v>1</v>
      </c>
      <c r="F72">
        <v>0</v>
      </c>
      <c r="G72">
        <v>1</v>
      </c>
      <c r="H72">
        <v>0</v>
      </c>
    </row>
    <row r="73" spans="1:8" ht="12.75">
      <c r="A73" s="1"/>
      <c r="B73" s="1" t="s">
        <v>203</v>
      </c>
      <c r="D73">
        <v>1</v>
      </c>
      <c r="E73">
        <v>1</v>
      </c>
      <c r="F73">
        <v>0</v>
      </c>
      <c r="G73">
        <v>1</v>
      </c>
      <c r="H73">
        <v>0</v>
      </c>
    </row>
    <row r="74" spans="1:8" ht="12.75">
      <c r="A74" s="1"/>
      <c r="B74" s="1" t="s">
        <v>205</v>
      </c>
      <c r="D74">
        <v>1</v>
      </c>
      <c r="E74">
        <v>1</v>
      </c>
      <c r="F74">
        <v>1</v>
      </c>
      <c r="G74">
        <v>1</v>
      </c>
      <c r="H74">
        <v>0</v>
      </c>
    </row>
    <row r="75" spans="1:8" ht="12.75">
      <c r="A75" s="1"/>
      <c r="B75" s="1" t="s">
        <v>207</v>
      </c>
      <c r="D75">
        <v>1</v>
      </c>
      <c r="E75">
        <v>1</v>
      </c>
      <c r="F75">
        <v>1</v>
      </c>
      <c r="G75">
        <v>1</v>
      </c>
      <c r="H75">
        <v>0</v>
      </c>
    </row>
    <row r="76" spans="1:8" ht="12.75">
      <c r="A76" s="1"/>
      <c r="B76" s="1" t="s">
        <v>209</v>
      </c>
      <c r="D76">
        <v>0</v>
      </c>
      <c r="E76">
        <v>1</v>
      </c>
      <c r="F76">
        <v>0</v>
      </c>
      <c r="G76">
        <v>1</v>
      </c>
      <c r="H76">
        <v>0</v>
      </c>
    </row>
    <row r="77" spans="1:8" ht="12.75">
      <c r="A77" s="4"/>
      <c r="B77" s="1" t="s">
        <v>210</v>
      </c>
      <c r="D77">
        <v>1</v>
      </c>
      <c r="E77">
        <v>1</v>
      </c>
      <c r="F77">
        <v>0</v>
      </c>
      <c r="G77">
        <v>1</v>
      </c>
      <c r="H77">
        <v>0</v>
      </c>
    </row>
    <row r="78" spans="1:10" ht="12.75">
      <c r="A78" s="4" t="s">
        <v>213</v>
      </c>
      <c r="B78" s="1"/>
      <c r="D78" t="s">
        <v>355</v>
      </c>
      <c r="E78" t="s">
        <v>356</v>
      </c>
      <c r="F78" t="s">
        <v>357</v>
      </c>
      <c r="G78" t="s">
        <v>358</v>
      </c>
      <c r="H78" t="s">
        <v>359</v>
      </c>
      <c r="J78" t="s">
        <v>375</v>
      </c>
    </row>
    <row r="79" spans="1:8" ht="12.75">
      <c r="A79" s="1"/>
      <c r="B79" s="1" t="s">
        <v>214</v>
      </c>
      <c r="D79">
        <v>1</v>
      </c>
      <c r="E79">
        <v>1</v>
      </c>
      <c r="F79">
        <v>1</v>
      </c>
      <c r="G79">
        <v>1</v>
      </c>
      <c r="H79">
        <v>1</v>
      </c>
    </row>
    <row r="80" spans="1:8" ht="12.75">
      <c r="A80" s="1"/>
      <c r="B80" s="1" t="s">
        <v>216</v>
      </c>
      <c r="D80">
        <v>1</v>
      </c>
      <c r="E80">
        <v>1</v>
      </c>
      <c r="F80">
        <v>1</v>
      </c>
      <c r="G80">
        <v>1</v>
      </c>
      <c r="H80">
        <v>0</v>
      </c>
    </row>
    <row r="81" spans="1:8" ht="12.75">
      <c r="A81" s="1"/>
      <c r="B81" s="1" t="s">
        <v>219</v>
      </c>
      <c r="D81">
        <v>1</v>
      </c>
      <c r="E81">
        <v>1</v>
      </c>
      <c r="F81">
        <v>1</v>
      </c>
      <c r="G81">
        <v>0</v>
      </c>
      <c r="H81">
        <v>0</v>
      </c>
    </row>
    <row r="82" spans="1:8" ht="12.75">
      <c r="A82" s="1"/>
      <c r="B82" s="1" t="s">
        <v>222</v>
      </c>
      <c r="D82">
        <v>1</v>
      </c>
      <c r="E82">
        <v>1</v>
      </c>
      <c r="F82">
        <v>1</v>
      </c>
      <c r="G82">
        <v>1</v>
      </c>
      <c r="H82">
        <v>0</v>
      </c>
    </row>
    <row r="83" spans="1:9" ht="12.75">
      <c r="A83" s="1"/>
      <c r="B83" s="1" t="s">
        <v>223</v>
      </c>
      <c r="I83" t="s">
        <v>376</v>
      </c>
    </row>
    <row r="84" spans="1:8" ht="12.75">
      <c r="A84" s="1"/>
      <c r="B84" s="1" t="s">
        <v>226</v>
      </c>
      <c r="D84">
        <v>1</v>
      </c>
      <c r="E84">
        <v>1</v>
      </c>
      <c r="F84">
        <v>1</v>
      </c>
      <c r="G84">
        <v>0</v>
      </c>
      <c r="H84">
        <v>0</v>
      </c>
    </row>
    <row r="85" spans="1:8" ht="12.75">
      <c r="A85" s="1"/>
      <c r="B85" s="1" t="s">
        <v>229</v>
      </c>
      <c r="D85">
        <v>1</v>
      </c>
      <c r="E85">
        <v>1</v>
      </c>
      <c r="F85">
        <v>1</v>
      </c>
      <c r="G85">
        <v>1</v>
      </c>
      <c r="H85">
        <v>0</v>
      </c>
    </row>
    <row r="86" spans="1:8" ht="12.75">
      <c r="A86" s="1"/>
      <c r="B86" s="1" t="s">
        <v>231</v>
      </c>
      <c r="D86">
        <v>1</v>
      </c>
      <c r="E86">
        <v>0</v>
      </c>
      <c r="F86">
        <v>1</v>
      </c>
      <c r="G86">
        <v>0</v>
      </c>
      <c r="H86">
        <v>0</v>
      </c>
    </row>
    <row r="87" spans="1:8" ht="12.75">
      <c r="A87" s="1"/>
      <c r="B87" s="1" t="s">
        <v>232</v>
      </c>
      <c r="D87">
        <v>0</v>
      </c>
      <c r="E87">
        <v>1</v>
      </c>
      <c r="F87">
        <v>0</v>
      </c>
      <c r="G87">
        <v>0</v>
      </c>
      <c r="H87">
        <v>0</v>
      </c>
    </row>
    <row r="88" spans="1:9" ht="12.75">
      <c r="A88" s="1"/>
      <c r="B88" s="1" t="s">
        <v>234</v>
      </c>
      <c r="D88">
        <v>0</v>
      </c>
      <c r="E88">
        <v>0</v>
      </c>
      <c r="F88">
        <v>0</v>
      </c>
      <c r="G88">
        <v>0</v>
      </c>
      <c r="H88">
        <v>0</v>
      </c>
      <c r="I88" t="s">
        <v>368</v>
      </c>
    </row>
    <row r="89" spans="1:8" ht="12.75">
      <c r="A89" s="1"/>
      <c r="B89" s="1" t="s">
        <v>237</v>
      </c>
      <c r="D89">
        <v>0</v>
      </c>
      <c r="E89">
        <v>1</v>
      </c>
      <c r="F89">
        <v>0</v>
      </c>
      <c r="G89">
        <v>0</v>
      </c>
      <c r="H89">
        <v>0</v>
      </c>
    </row>
    <row r="90" spans="1:8" ht="12.75">
      <c r="A90" s="1"/>
      <c r="B90" s="1" t="s">
        <v>240</v>
      </c>
      <c r="D90">
        <v>1</v>
      </c>
      <c r="E90">
        <v>1</v>
      </c>
      <c r="F90">
        <v>1</v>
      </c>
      <c r="G90">
        <v>0</v>
      </c>
      <c r="H90">
        <v>0</v>
      </c>
    </row>
    <row r="91" spans="1:8" ht="12.75">
      <c r="A91" s="1"/>
      <c r="B91" s="1" t="s">
        <v>243</v>
      </c>
      <c r="D91">
        <v>0</v>
      </c>
      <c r="E91">
        <v>0</v>
      </c>
      <c r="F91">
        <v>1</v>
      </c>
      <c r="G91">
        <v>0</v>
      </c>
      <c r="H91">
        <v>0</v>
      </c>
    </row>
    <row r="92" spans="1:9" ht="12.75">
      <c r="A92" s="1"/>
      <c r="B92" s="1" t="s">
        <v>246</v>
      </c>
      <c r="D92">
        <v>1</v>
      </c>
      <c r="E92">
        <v>0</v>
      </c>
      <c r="F92">
        <v>1</v>
      </c>
      <c r="G92">
        <v>1</v>
      </c>
      <c r="H92">
        <v>0</v>
      </c>
      <c r="I92" t="s">
        <v>377</v>
      </c>
    </row>
    <row r="93" spans="1:8" ht="12.75">
      <c r="A93" s="1"/>
      <c r="B93" s="1" t="s">
        <v>248</v>
      </c>
      <c r="D93">
        <v>1</v>
      </c>
      <c r="E93">
        <v>0</v>
      </c>
      <c r="F93">
        <v>0</v>
      </c>
      <c r="G93">
        <v>0</v>
      </c>
      <c r="H93">
        <v>0</v>
      </c>
    </row>
    <row r="94" spans="1:9" ht="12.75">
      <c r="A94" s="1"/>
      <c r="B94" s="1" t="s">
        <v>251</v>
      </c>
      <c r="D94">
        <v>0</v>
      </c>
      <c r="E94">
        <v>0</v>
      </c>
      <c r="F94">
        <v>0</v>
      </c>
      <c r="G94">
        <v>0</v>
      </c>
      <c r="H94">
        <v>0</v>
      </c>
      <c r="I94" t="s">
        <v>378</v>
      </c>
    </row>
    <row r="95" spans="1:8" ht="12.75">
      <c r="A95" s="1"/>
      <c r="B95" s="1" t="s">
        <v>253</v>
      </c>
      <c r="D95">
        <v>1</v>
      </c>
      <c r="E95">
        <v>1</v>
      </c>
      <c r="F95">
        <v>0</v>
      </c>
      <c r="G95">
        <v>1</v>
      </c>
      <c r="H95">
        <v>0</v>
      </c>
    </row>
    <row r="96" spans="1:9" ht="12.75">
      <c r="A96" s="1"/>
      <c r="B96" s="1" t="s">
        <v>256</v>
      </c>
      <c r="D96">
        <v>0</v>
      </c>
      <c r="E96">
        <v>0</v>
      </c>
      <c r="F96">
        <v>1</v>
      </c>
      <c r="G96">
        <v>0</v>
      </c>
      <c r="H96">
        <v>0</v>
      </c>
      <c r="I96" t="s">
        <v>379</v>
      </c>
    </row>
    <row r="97" spans="1:9" ht="12.75">
      <c r="A97" s="1"/>
      <c r="B97" s="1" t="s">
        <v>259</v>
      </c>
      <c r="D97">
        <v>0</v>
      </c>
      <c r="E97">
        <v>0</v>
      </c>
      <c r="F97">
        <v>0</v>
      </c>
      <c r="G97">
        <v>0</v>
      </c>
      <c r="H97">
        <v>0</v>
      </c>
      <c r="I97" t="s">
        <v>368</v>
      </c>
    </row>
    <row r="98" spans="1:9" ht="12.75">
      <c r="A98" s="1"/>
      <c r="B98" s="1" t="s">
        <v>262</v>
      </c>
      <c r="D98">
        <v>1</v>
      </c>
      <c r="E98">
        <v>0</v>
      </c>
      <c r="F98">
        <v>0</v>
      </c>
      <c r="G98">
        <v>0</v>
      </c>
      <c r="H98">
        <v>0</v>
      </c>
      <c r="I98" t="s">
        <v>379</v>
      </c>
    </row>
    <row r="99" spans="1:8" ht="12.75">
      <c r="A99" s="1"/>
      <c r="B99" s="1" t="s">
        <v>265</v>
      </c>
      <c r="D99">
        <v>0</v>
      </c>
      <c r="E99">
        <v>1</v>
      </c>
      <c r="F99">
        <v>0</v>
      </c>
      <c r="G99">
        <v>0</v>
      </c>
      <c r="H99">
        <v>0</v>
      </c>
    </row>
    <row r="100" spans="1:9" ht="12.75">
      <c r="A100" s="1"/>
      <c r="B100" s="1" t="s">
        <v>268</v>
      </c>
      <c r="D100">
        <v>1</v>
      </c>
      <c r="E100">
        <v>0</v>
      </c>
      <c r="F100">
        <v>0</v>
      </c>
      <c r="G100">
        <v>0</v>
      </c>
      <c r="H100">
        <v>0</v>
      </c>
      <c r="I100" t="s">
        <v>379</v>
      </c>
    </row>
    <row r="101" spans="1:8" ht="12.75">
      <c r="A101" s="1"/>
      <c r="B101" s="1" t="s">
        <v>271</v>
      </c>
      <c r="D101">
        <v>0</v>
      </c>
      <c r="E101">
        <v>0</v>
      </c>
      <c r="F101">
        <v>0</v>
      </c>
      <c r="G101">
        <v>1</v>
      </c>
      <c r="H101">
        <v>0</v>
      </c>
    </row>
    <row r="102" spans="1:8" ht="12.75">
      <c r="A102" s="1"/>
      <c r="B102" s="1" t="s">
        <v>273</v>
      </c>
      <c r="D102">
        <v>0</v>
      </c>
      <c r="E102">
        <v>1</v>
      </c>
      <c r="F102">
        <v>0</v>
      </c>
      <c r="G102">
        <v>0</v>
      </c>
      <c r="H102">
        <v>0</v>
      </c>
    </row>
    <row r="103" spans="1:8" ht="12.75">
      <c r="A103" s="1"/>
      <c r="B103" s="1" t="s">
        <v>275</v>
      </c>
      <c r="D103">
        <v>1</v>
      </c>
      <c r="E103">
        <v>0</v>
      </c>
      <c r="F103">
        <v>1</v>
      </c>
      <c r="G103">
        <v>0</v>
      </c>
      <c r="H103">
        <v>0</v>
      </c>
    </row>
    <row r="104" spans="1:8" ht="12.75">
      <c r="A104" s="1"/>
      <c r="B104" s="13" t="s">
        <v>276</v>
      </c>
      <c r="D104">
        <v>0</v>
      </c>
      <c r="E104">
        <v>0</v>
      </c>
      <c r="F104">
        <v>1</v>
      </c>
      <c r="G104">
        <v>0</v>
      </c>
      <c r="H104">
        <v>0</v>
      </c>
    </row>
    <row r="105" spans="1:9" ht="12.75">
      <c r="A105" s="1"/>
      <c r="B105" s="1" t="s">
        <v>277</v>
      </c>
      <c r="D105">
        <v>0</v>
      </c>
      <c r="E105">
        <v>0</v>
      </c>
      <c r="F105">
        <v>1</v>
      </c>
      <c r="G105">
        <v>0</v>
      </c>
      <c r="H105">
        <v>0</v>
      </c>
      <c r="I105" t="s">
        <v>378</v>
      </c>
    </row>
    <row r="106" spans="1:9" ht="12.75">
      <c r="A106" s="1"/>
      <c r="B106" s="1" t="s">
        <v>279</v>
      </c>
      <c r="I106" t="s">
        <v>380</v>
      </c>
    </row>
    <row r="107" spans="1:8" ht="12.75">
      <c r="A107" s="1"/>
      <c r="B107" s="1" t="s">
        <v>281</v>
      </c>
      <c r="D107">
        <v>1</v>
      </c>
      <c r="E107">
        <v>0</v>
      </c>
      <c r="F107">
        <v>1</v>
      </c>
      <c r="G107">
        <v>0</v>
      </c>
      <c r="H107">
        <v>0</v>
      </c>
    </row>
    <row r="108" spans="1:9" ht="12.75">
      <c r="A108" s="1"/>
      <c r="B108" s="1" t="s">
        <v>282</v>
      </c>
      <c r="D108">
        <v>0</v>
      </c>
      <c r="E108">
        <v>1</v>
      </c>
      <c r="F108">
        <v>0</v>
      </c>
      <c r="G108">
        <v>0</v>
      </c>
      <c r="H108">
        <v>0</v>
      </c>
      <c r="I108" t="s">
        <v>378</v>
      </c>
    </row>
    <row r="109" spans="1:8" ht="12.75">
      <c r="A109" s="1"/>
      <c r="B109" s="1" t="s">
        <v>284</v>
      </c>
      <c r="D109">
        <v>1</v>
      </c>
      <c r="E109">
        <v>1</v>
      </c>
      <c r="F109">
        <v>1</v>
      </c>
      <c r="G109">
        <v>1</v>
      </c>
      <c r="H109">
        <v>0</v>
      </c>
    </row>
    <row r="110" spans="1:9" ht="12.75">
      <c r="A110" s="1"/>
      <c r="B110" s="1" t="s">
        <v>286</v>
      </c>
      <c r="D110">
        <v>1</v>
      </c>
      <c r="E110">
        <v>0</v>
      </c>
      <c r="F110">
        <v>0</v>
      </c>
      <c r="G110">
        <v>0</v>
      </c>
      <c r="H110">
        <v>0</v>
      </c>
      <c r="I110" t="s">
        <v>378</v>
      </c>
    </row>
    <row r="111" spans="1:8" ht="12.75">
      <c r="A111" s="1"/>
      <c r="B111" s="1" t="s">
        <v>288</v>
      </c>
      <c r="D111">
        <v>1</v>
      </c>
      <c r="E111">
        <v>1</v>
      </c>
      <c r="F111">
        <v>1</v>
      </c>
      <c r="G111">
        <v>1</v>
      </c>
      <c r="H111">
        <v>0</v>
      </c>
    </row>
    <row r="112" spans="1:8" ht="12.75">
      <c r="A112" s="1"/>
      <c r="B112" s="1" t="s">
        <v>290</v>
      </c>
      <c r="D112">
        <v>0</v>
      </c>
      <c r="E112">
        <v>1</v>
      </c>
      <c r="F112">
        <v>1</v>
      </c>
      <c r="G112">
        <v>1</v>
      </c>
      <c r="H112">
        <v>0</v>
      </c>
    </row>
    <row r="113" spans="1:8" ht="12.75">
      <c r="A113" s="1"/>
      <c r="B113" s="1" t="s">
        <v>291</v>
      </c>
      <c r="D113">
        <v>1</v>
      </c>
      <c r="E113">
        <v>0</v>
      </c>
      <c r="F113">
        <v>1</v>
      </c>
      <c r="G113">
        <v>1</v>
      </c>
      <c r="H113">
        <v>1</v>
      </c>
    </row>
    <row r="114" spans="4:8" ht="12.75">
      <c r="D114" t="s">
        <v>355</v>
      </c>
      <c r="E114" t="s">
        <v>356</v>
      </c>
      <c r="F114" t="s">
        <v>357</v>
      </c>
      <c r="G114" t="s">
        <v>358</v>
      </c>
      <c r="H114" t="s">
        <v>359</v>
      </c>
    </row>
    <row r="116" ht="12.75">
      <c r="A116" t="s">
        <v>381</v>
      </c>
    </row>
    <row r="117" spans="1:8" ht="12.75">
      <c r="A117" t="s">
        <v>53</v>
      </c>
      <c r="D117" s="20">
        <f>COUNTIF(D6:D40,"1")</f>
        <v>22</v>
      </c>
      <c r="E117" s="20">
        <f>COUNTIF(E6:E40,"1")</f>
        <v>21</v>
      </c>
      <c r="F117" s="20">
        <f>COUNTIF(F6:F40,"1")</f>
        <v>17</v>
      </c>
      <c r="G117" s="20">
        <f>COUNTIF(G6:G40,"1")</f>
        <v>25</v>
      </c>
      <c r="H117" s="20">
        <f>COUNTIF(H6:H40,"1")</f>
        <v>7</v>
      </c>
    </row>
    <row r="118" spans="1:8" ht="12.75">
      <c r="A118" t="s">
        <v>131</v>
      </c>
      <c r="D118" s="20">
        <f>COUNTIF(D42:D77,"1")</f>
        <v>20</v>
      </c>
      <c r="E118" s="20">
        <f>COUNTIF(E42:E77,"1")</f>
        <v>28</v>
      </c>
      <c r="F118" s="20">
        <f>COUNTIF(F42:F77,"1")</f>
        <v>14</v>
      </c>
      <c r="G118" s="20">
        <f>COUNTIF(G42:G77,"1")</f>
        <v>29</v>
      </c>
      <c r="H118" s="20">
        <f>COUNTIF(H42:H77,"1")</f>
        <v>6</v>
      </c>
    </row>
    <row r="119" spans="1:8" ht="12.75">
      <c r="A119" t="s">
        <v>213</v>
      </c>
      <c r="D119" s="20">
        <f>COUNTIF(D79:D113,"1")</f>
        <v>19</v>
      </c>
      <c r="E119" s="20">
        <f>COUNTIF(E79:E113,"1")</f>
        <v>16</v>
      </c>
      <c r="F119" s="20">
        <f>COUNTIF(F79:F113,"1")</f>
        <v>19</v>
      </c>
      <c r="G119" s="20">
        <f>COUNTIF(G79:G113,"1")</f>
        <v>11</v>
      </c>
      <c r="H119" s="20">
        <f>COUNTIF(H79:H113,"1")</f>
        <v>2</v>
      </c>
    </row>
    <row r="120" ht="12.75">
      <c r="H120" s="20">
        <f>SUM(H117:H119)</f>
        <v>15</v>
      </c>
    </row>
  </sheetData>
  <sheetProtection selectLockedCells="1" selectUnlockedCells="1"/>
  <printOptions/>
  <pageMargins left="0.7875" right="0.7875" top="1.0527777777777778" bottom="1.0527777777777778" header="0.7875" footer="0.7875"/>
  <pageSetup horizontalDpi="300" verticalDpi="300" orientation="portrait" paperSize="9"/>
  <headerFooter alignWithMargins="0">
    <oddHeader>&amp;C&amp;"Times New Roman,Regular"&amp;12&amp;A</oddHeader>
    <oddFooter>&amp;C&amp;"Times New Roman,Regular"&amp;12Page &amp;P</oddFooter>
  </headerFooter>
</worksheet>
</file>

<file path=xl/worksheets/sheet3.xml><?xml version="1.0" encoding="utf-8"?>
<worksheet xmlns="http://schemas.openxmlformats.org/spreadsheetml/2006/main" xmlns:r="http://schemas.openxmlformats.org/officeDocument/2006/relationships">
  <dimension ref="A4:O136"/>
  <sheetViews>
    <sheetView zoomScale="66" zoomScaleNormal="66" workbookViewId="0" topLeftCell="A1">
      <selection activeCell="D43" sqref="D43"/>
    </sheetView>
  </sheetViews>
  <sheetFormatPr defaultColWidth="12.57421875" defaultRowHeight="12.75"/>
  <cols>
    <col min="1" max="1" width="11.57421875" style="0" customWidth="1"/>
    <col min="2" max="2" width="39.57421875" style="0" customWidth="1"/>
    <col min="3" max="3" width="14.421875" style="1" customWidth="1"/>
    <col min="4" max="15" width="11.57421875" style="0" customWidth="1"/>
    <col min="16" max="16" width="13.8515625" style="0" customWidth="1"/>
    <col min="17" max="16384" width="11.57421875" style="0" customWidth="1"/>
  </cols>
  <sheetData>
    <row r="4" spans="1:15" ht="12.75">
      <c r="A4" s="4" t="s">
        <v>131</v>
      </c>
      <c r="B4" s="1"/>
      <c r="C4" s="5" t="s">
        <v>39</v>
      </c>
      <c r="D4" t="s">
        <v>382</v>
      </c>
      <c r="E4" t="s">
        <v>383</v>
      </c>
      <c r="F4" t="s">
        <v>384</v>
      </c>
      <c r="G4" t="s">
        <v>385</v>
      </c>
      <c r="H4" t="s">
        <v>386</v>
      </c>
      <c r="I4" t="s">
        <v>387</v>
      </c>
      <c r="J4" t="s">
        <v>388</v>
      </c>
      <c r="K4" t="s">
        <v>389</v>
      </c>
      <c r="L4" t="s">
        <v>390</v>
      </c>
      <c r="M4" t="s">
        <v>391</v>
      </c>
      <c r="O4" t="s">
        <v>392</v>
      </c>
    </row>
    <row r="5" spans="1:13" ht="12.75">
      <c r="A5" s="4"/>
      <c r="B5" s="1" t="s">
        <v>132</v>
      </c>
      <c r="C5" s="1">
        <v>9</v>
      </c>
      <c r="D5">
        <v>3</v>
      </c>
      <c r="E5">
        <v>3</v>
      </c>
      <c r="M5">
        <v>3</v>
      </c>
    </row>
    <row r="6" spans="1:9" ht="12.75">
      <c r="A6" s="4"/>
      <c r="B6" s="1" t="s">
        <v>135</v>
      </c>
      <c r="C6" s="1">
        <v>2</v>
      </c>
      <c r="I6">
        <v>2</v>
      </c>
    </row>
    <row r="7" spans="1:9" ht="12.75">
      <c r="A7" s="4"/>
      <c r="B7" s="1" t="s">
        <v>137</v>
      </c>
      <c r="C7" s="1">
        <v>1</v>
      </c>
      <c r="I7">
        <v>1</v>
      </c>
    </row>
    <row r="8" spans="1:3" ht="12.75">
      <c r="A8" s="4"/>
      <c r="B8" s="1" t="s">
        <v>140</v>
      </c>
      <c r="C8" s="1">
        <v>0</v>
      </c>
    </row>
    <row r="9" spans="1:3" ht="12.75">
      <c r="A9" s="4"/>
      <c r="B9" s="1" t="s">
        <v>142</v>
      </c>
      <c r="C9" s="1">
        <v>0</v>
      </c>
    </row>
    <row r="10" spans="1:3" ht="12.75">
      <c r="A10" s="4"/>
      <c r="B10" s="1" t="s">
        <v>145</v>
      </c>
      <c r="C10" s="1">
        <v>0</v>
      </c>
    </row>
    <row r="11" spans="1:15" ht="12.75">
      <c r="A11" s="4"/>
      <c r="B11" s="1" t="s">
        <v>148</v>
      </c>
      <c r="C11" s="1">
        <v>0</v>
      </c>
      <c r="O11" t="s">
        <v>393</v>
      </c>
    </row>
    <row r="12" spans="1:3" ht="12.75">
      <c r="A12" s="4"/>
      <c r="B12" s="1" t="s">
        <v>151</v>
      </c>
      <c r="C12" s="1">
        <v>0</v>
      </c>
    </row>
    <row r="13" spans="1:15" ht="12.75">
      <c r="A13" s="4"/>
      <c r="B13" s="1" t="s">
        <v>152</v>
      </c>
      <c r="C13" s="1">
        <v>0</v>
      </c>
      <c r="O13" t="s">
        <v>394</v>
      </c>
    </row>
    <row r="14" spans="1:4" ht="12.75">
      <c r="A14" s="4"/>
      <c r="B14" s="1" t="s">
        <v>153</v>
      </c>
      <c r="C14" s="1">
        <v>2</v>
      </c>
      <c r="D14">
        <v>2</v>
      </c>
    </row>
    <row r="15" spans="1:4" ht="12.75">
      <c r="A15" s="4"/>
      <c r="B15" s="1" t="s">
        <v>155</v>
      </c>
      <c r="C15" s="1">
        <v>2</v>
      </c>
      <c r="D15">
        <v>2</v>
      </c>
    </row>
    <row r="16" spans="1:3" ht="12.75">
      <c r="A16" s="4"/>
      <c r="B16" s="1" t="s">
        <v>157</v>
      </c>
      <c r="C16" s="1">
        <v>0</v>
      </c>
    </row>
    <row r="17" spans="1:3" ht="12.75">
      <c r="A17" s="1"/>
      <c r="B17" s="1" t="s">
        <v>160</v>
      </c>
      <c r="C17" s="1">
        <v>0</v>
      </c>
    </row>
    <row r="18" spans="1:3" ht="12.75">
      <c r="A18" s="1"/>
      <c r="B18" s="1" t="s">
        <v>163</v>
      </c>
      <c r="C18" s="1">
        <v>0</v>
      </c>
    </row>
    <row r="19" spans="1:9" ht="12.75">
      <c r="A19" s="1"/>
      <c r="B19" s="1" t="s">
        <v>166</v>
      </c>
      <c r="C19" s="1">
        <v>1</v>
      </c>
      <c r="I19">
        <v>1</v>
      </c>
    </row>
    <row r="20" spans="1:15" ht="12.75">
      <c r="A20" s="1"/>
      <c r="B20" s="1" t="s">
        <v>168</v>
      </c>
      <c r="C20" s="1">
        <v>0</v>
      </c>
      <c r="O20" t="s">
        <v>395</v>
      </c>
    </row>
    <row r="21" spans="1:15" ht="12.75">
      <c r="A21" s="1"/>
      <c r="B21" s="1" t="s">
        <v>170</v>
      </c>
      <c r="C21" s="1">
        <v>1</v>
      </c>
      <c r="F21">
        <v>1</v>
      </c>
      <c r="O21" t="s">
        <v>393</v>
      </c>
    </row>
    <row r="22" spans="1:15" ht="12.75">
      <c r="A22" s="1"/>
      <c r="B22" s="1" t="s">
        <v>173</v>
      </c>
      <c r="C22" s="1">
        <v>0</v>
      </c>
      <c r="O22" t="s">
        <v>396</v>
      </c>
    </row>
    <row r="23" spans="1:15" ht="12.75">
      <c r="A23" s="4"/>
      <c r="B23" s="1" t="s">
        <v>175</v>
      </c>
      <c r="C23" s="1">
        <v>2</v>
      </c>
      <c r="D23">
        <v>2</v>
      </c>
      <c r="O23" t="s">
        <v>397</v>
      </c>
    </row>
    <row r="24" spans="1:15" ht="12.75">
      <c r="A24" s="4"/>
      <c r="B24" s="1" t="s">
        <v>178</v>
      </c>
      <c r="C24" s="1">
        <v>0</v>
      </c>
      <c r="O24" t="s">
        <v>398</v>
      </c>
    </row>
    <row r="25" spans="1:15" ht="12.75">
      <c r="A25" s="4"/>
      <c r="B25" s="1" t="s">
        <v>181</v>
      </c>
      <c r="C25" s="1">
        <v>0</v>
      </c>
      <c r="O25" t="s">
        <v>398</v>
      </c>
    </row>
    <row r="26" spans="1:14" ht="12.75">
      <c r="A26" s="4"/>
      <c r="B26" s="1" t="s">
        <v>184</v>
      </c>
      <c r="C26" s="1">
        <v>1</v>
      </c>
      <c r="L26">
        <v>1</v>
      </c>
      <c r="N26" t="s">
        <v>399</v>
      </c>
    </row>
    <row r="27" spans="1:3" ht="12.75">
      <c r="A27" s="4"/>
      <c r="B27" s="1" t="s">
        <v>187</v>
      </c>
      <c r="C27" s="1">
        <v>0</v>
      </c>
    </row>
    <row r="28" spans="1:3" ht="12.75">
      <c r="A28" s="4"/>
      <c r="B28" s="1" t="s">
        <v>188</v>
      </c>
      <c r="C28" s="1">
        <v>0</v>
      </c>
    </row>
    <row r="29" spans="1:3" ht="12.75">
      <c r="A29" s="1"/>
      <c r="B29" s="1" t="s">
        <v>190</v>
      </c>
      <c r="C29" s="1">
        <v>0</v>
      </c>
    </row>
    <row r="30" spans="1:3" ht="12.75">
      <c r="A30" s="1"/>
      <c r="B30" s="1" t="s">
        <v>192</v>
      </c>
      <c r="C30" s="1">
        <v>0</v>
      </c>
    </row>
    <row r="31" spans="1:2" ht="12.75">
      <c r="A31" s="1"/>
      <c r="B31" s="1" t="s">
        <v>194</v>
      </c>
    </row>
    <row r="32" spans="1:3" ht="12.75">
      <c r="A32" s="1"/>
      <c r="B32" s="1" t="s">
        <v>196</v>
      </c>
      <c r="C32" s="1">
        <v>0</v>
      </c>
    </row>
    <row r="33" spans="1:15" ht="12.75">
      <c r="A33" s="1"/>
      <c r="B33" s="1" t="s">
        <v>198</v>
      </c>
      <c r="C33" s="1">
        <v>0</v>
      </c>
      <c r="O33" t="s">
        <v>393</v>
      </c>
    </row>
    <row r="34" spans="1:15" ht="12.75">
      <c r="A34" s="1"/>
      <c r="B34" s="1" t="s">
        <v>200</v>
      </c>
      <c r="C34" s="1">
        <v>0</v>
      </c>
      <c r="O34" t="s">
        <v>400</v>
      </c>
    </row>
    <row r="35" spans="1:15" ht="12.75">
      <c r="A35" s="1"/>
      <c r="B35" s="1" t="s">
        <v>201</v>
      </c>
      <c r="C35" s="1">
        <v>1</v>
      </c>
      <c r="D35">
        <v>1</v>
      </c>
      <c r="O35" t="s">
        <v>401</v>
      </c>
    </row>
    <row r="36" spans="1:3" ht="12.75">
      <c r="A36" s="1"/>
      <c r="B36" s="1" t="s">
        <v>203</v>
      </c>
      <c r="C36" s="1">
        <v>0</v>
      </c>
    </row>
    <row r="37" spans="1:2" ht="12.75">
      <c r="A37" s="1"/>
      <c r="B37" s="1" t="s">
        <v>205</v>
      </c>
    </row>
    <row r="38" spans="1:3" ht="12.75">
      <c r="A38" s="1"/>
      <c r="B38" s="1" t="s">
        <v>207</v>
      </c>
      <c r="C38" s="1">
        <v>0</v>
      </c>
    </row>
    <row r="39" spans="1:3" ht="12.75">
      <c r="A39" s="1"/>
      <c r="B39" s="1" t="s">
        <v>209</v>
      </c>
      <c r="C39" s="1">
        <v>0</v>
      </c>
    </row>
    <row r="40" spans="1:15" ht="12.75">
      <c r="A40" s="4"/>
      <c r="B40" s="1" t="s">
        <v>210</v>
      </c>
      <c r="C40" s="1">
        <v>1</v>
      </c>
      <c r="D40">
        <v>1</v>
      </c>
      <c r="O40" t="s">
        <v>401</v>
      </c>
    </row>
    <row r="41" ht="12.75">
      <c r="A41" t="s">
        <v>402</v>
      </c>
    </row>
    <row r="42" ht="12.75">
      <c r="N42" t="s">
        <v>403</v>
      </c>
    </row>
    <row r="43" spans="2:14" ht="12.75">
      <c r="B43" t="s">
        <v>404</v>
      </c>
      <c r="C43" s="20">
        <f>SUM(C5:C40)</f>
        <v>23</v>
      </c>
      <c r="D43" s="20">
        <f>SUM(D5:D40)</f>
        <v>11</v>
      </c>
      <c r="E43" s="20">
        <f>SUM(E5:E40)</f>
        <v>3</v>
      </c>
      <c r="F43" s="20">
        <f>SUM(F5:F40)</f>
        <v>1</v>
      </c>
      <c r="G43" s="20">
        <f>SUM(G5:G40)</f>
        <v>0</v>
      </c>
      <c r="H43" s="20">
        <f>SUM(H5:H40)</f>
        <v>0</v>
      </c>
      <c r="I43" s="20">
        <f>SUM(I5:I40)</f>
        <v>4</v>
      </c>
      <c r="J43" s="20">
        <f>SUM(J5:J40)</f>
        <v>0</v>
      </c>
      <c r="K43" s="20">
        <f>SUM(K5:K40)</f>
        <v>0</v>
      </c>
      <c r="L43" s="20">
        <f>SUM(L5:L40)</f>
        <v>1</v>
      </c>
      <c r="M43" s="20">
        <f>SUM(M5:M40)</f>
        <v>3</v>
      </c>
      <c r="N43" s="20">
        <f>SUM(D43:M43)</f>
        <v>23</v>
      </c>
    </row>
    <row r="44" spans="3:14" ht="12.75">
      <c r="C44"/>
      <c r="N44" t="s">
        <v>405</v>
      </c>
    </row>
    <row r="45" ht="12.75">
      <c r="C45"/>
    </row>
    <row r="46" ht="12.75">
      <c r="C46"/>
    </row>
    <row r="47" ht="12.75">
      <c r="C47"/>
    </row>
    <row r="48" ht="12.75">
      <c r="C48"/>
    </row>
    <row r="49" ht="12.75">
      <c r="C49"/>
    </row>
    <row r="50" ht="12.75">
      <c r="C50"/>
    </row>
    <row r="51" ht="12.75">
      <c r="C51"/>
    </row>
    <row r="52" ht="12.75">
      <c r="C52"/>
    </row>
    <row r="53" ht="12.75">
      <c r="C53"/>
    </row>
    <row r="54" ht="12.75">
      <c r="C54"/>
    </row>
    <row r="55" ht="12.75">
      <c r="C55"/>
    </row>
    <row r="56" ht="12.75">
      <c r="C56"/>
    </row>
    <row r="57" ht="12.75">
      <c r="C57"/>
    </row>
    <row r="58" ht="12.75">
      <c r="C58"/>
    </row>
    <row r="59" ht="12.75">
      <c r="C59"/>
    </row>
    <row r="60" ht="12.75">
      <c r="C60"/>
    </row>
    <row r="61" ht="12.75">
      <c r="C61"/>
    </row>
    <row r="62" ht="12.75">
      <c r="C62"/>
    </row>
    <row r="63" ht="12.75">
      <c r="C63"/>
    </row>
    <row r="64" ht="12.75">
      <c r="C64"/>
    </row>
    <row r="65" ht="12.75">
      <c r="C65"/>
    </row>
    <row r="66" ht="12.75">
      <c r="C66"/>
    </row>
    <row r="67" ht="12.75">
      <c r="C67"/>
    </row>
    <row r="68" ht="12.75">
      <c r="C68"/>
    </row>
    <row r="69" ht="12.75">
      <c r="C69"/>
    </row>
    <row r="70" ht="12.75">
      <c r="C70"/>
    </row>
    <row r="71" ht="12.75">
      <c r="C71"/>
    </row>
    <row r="72" ht="12.75">
      <c r="C72"/>
    </row>
    <row r="73" ht="12.75">
      <c r="C73"/>
    </row>
    <row r="74" ht="12.75">
      <c r="C74"/>
    </row>
    <row r="75" ht="12.75">
      <c r="C75"/>
    </row>
    <row r="76" ht="12.75">
      <c r="C76"/>
    </row>
    <row r="77" ht="12.75">
      <c r="C77"/>
    </row>
    <row r="78" ht="12.75">
      <c r="C78"/>
    </row>
    <row r="116" ht="12.75">
      <c r="C116" s="14">
        <f>SUM(C7:C115)</f>
        <v>35</v>
      </c>
    </row>
    <row r="117" ht="12.75">
      <c r="C117" s="14" t="e">
        <f>C116/$AT$116*100</f>
        <v>#DIV/0!</v>
      </c>
    </row>
    <row r="118" ht="12.75">
      <c r="C118" s="14"/>
    </row>
    <row r="119" ht="12.75">
      <c r="C119" s="14"/>
    </row>
    <row r="120" ht="12.75">
      <c r="C120" s="14">
        <f>SUM(C5:C40)</f>
        <v>23</v>
      </c>
    </row>
    <row r="121" ht="12.75">
      <c r="C121" s="14" t="e">
        <f>C120/$AT$120*100</f>
        <v>#DIV/0!</v>
      </c>
    </row>
    <row r="122" ht="12.75">
      <c r="C122" s="14"/>
    </row>
    <row r="123" ht="12.75">
      <c r="C123" s="14"/>
    </row>
    <row r="124" ht="12.75">
      <c r="C124" s="14"/>
    </row>
    <row r="125" ht="12.75">
      <c r="C125" s="14"/>
    </row>
    <row r="126" ht="12.75">
      <c r="C126" s="14">
        <f>AVERAGE(C5:C40)</f>
        <v>0.6764705882352942</v>
      </c>
    </row>
    <row r="127" ht="12.75">
      <c r="C127" s="14"/>
    </row>
    <row r="128" ht="12.75">
      <c r="C128" s="16">
        <f>AVERAGE(C7:C41,C5:C40,C80:C114)</f>
        <v>0.5303030303030303</v>
      </c>
    </row>
    <row r="130" ht="12.75">
      <c r="C130" s="1">
        <f>MEDIAN(C5:C40)</f>
        <v>0</v>
      </c>
    </row>
    <row r="132" ht="12.75">
      <c r="C132" s="15">
        <f>MEDIAN(C7:C41,C5:C40,C80:C114)</f>
        <v>0</v>
      </c>
    </row>
    <row r="133" ht="12.75">
      <c r="C133" s="18"/>
    </row>
    <row r="134" ht="12.75">
      <c r="C134" s="18">
        <f>((COUNT(C5:C40)-COUNTIF(C5:C40,"0"))/COUNT(C5:C40))*100</f>
        <v>32.35294117647059</v>
      </c>
    </row>
    <row r="135" ht="12.75">
      <c r="C135" s="18"/>
    </row>
    <row r="136" ht="12.75">
      <c r="C136" s="18">
        <f>(COUNT(C7:C41,C5:C40,C80:C114)-COUNTIF(C7:C114,"0"))/COUNT(C7:C41,C5:C40,C80:C114)*100</f>
        <v>65.15151515151516</v>
      </c>
    </row>
  </sheetData>
  <sheetProtection selectLockedCells="1" selectUnlockedCells="1"/>
  <conditionalFormatting sqref="C133:C136">
    <cfRule type="cellIs" priority="1" dxfId="0" operator="greaterThanOrEqual" stopIfTrue="1">
      <formula>50</formula>
    </cfRule>
    <cfRule type="cellIs" priority="2" dxfId="1" operator="lessThanOrEqual" stopIfTrue="1">
      <formula>20</formula>
    </cfRule>
  </conditionalFormatting>
  <printOptions/>
  <pageMargins left="0.7875" right="0.7875" top="1.0527777777777778" bottom="1.0527777777777778" header="0.7875" footer="0.7875"/>
  <pageSetup horizontalDpi="300" verticalDpi="300" orientation="portrait" paperSize="9"/>
  <headerFooter alignWithMargins="0">
    <oddHeader>&amp;C&amp;"Times New Roman,Regular"&amp;12&amp;A</oddHeader>
    <oddFooter>&amp;C&amp;"Times New Roman,Regular"&amp;12Page &amp;P</oddFooter>
  </headerFooter>
</worksheet>
</file>

<file path=xl/worksheets/sheet4.xml><?xml version="1.0" encoding="utf-8"?>
<worksheet xmlns="http://schemas.openxmlformats.org/spreadsheetml/2006/main" xmlns:r="http://schemas.openxmlformats.org/officeDocument/2006/relationships">
  <dimension ref="A2:E38"/>
  <sheetViews>
    <sheetView zoomScale="66" zoomScaleNormal="66" workbookViewId="0" topLeftCell="A1">
      <selection activeCell="D19" sqref="D19"/>
    </sheetView>
  </sheetViews>
  <sheetFormatPr defaultColWidth="12.57421875" defaultRowHeight="12.75"/>
  <cols>
    <col min="1" max="1" width="11.57421875" style="0" customWidth="1"/>
    <col min="2" max="2" width="26.28125" style="0" customWidth="1"/>
    <col min="3" max="3" width="23.57421875" style="0" customWidth="1"/>
    <col min="4" max="16384" width="11.57421875" style="0" customWidth="1"/>
  </cols>
  <sheetData>
    <row r="2" spans="1:5" ht="12.75">
      <c r="A2" s="4" t="s">
        <v>53</v>
      </c>
      <c r="B2" s="1"/>
      <c r="C2" t="s">
        <v>406</v>
      </c>
      <c r="D2" t="s">
        <v>407</v>
      </c>
      <c r="E2" t="s">
        <v>408</v>
      </c>
    </row>
    <row r="3" spans="1:3" ht="12.75">
      <c r="A3" s="4"/>
      <c r="B3" s="1" t="s">
        <v>54</v>
      </c>
      <c r="C3">
        <v>0</v>
      </c>
    </row>
    <row r="4" spans="1:5" ht="12.75">
      <c r="A4" s="4"/>
      <c r="B4" s="1" t="s">
        <v>57</v>
      </c>
      <c r="C4">
        <v>0</v>
      </c>
      <c r="E4" t="s">
        <v>409</v>
      </c>
    </row>
    <row r="5" spans="1:5" ht="12.75">
      <c r="A5" s="4"/>
      <c r="B5" s="1" t="s">
        <v>59</v>
      </c>
      <c r="C5">
        <v>0</v>
      </c>
      <c r="E5" t="s">
        <v>410</v>
      </c>
    </row>
    <row r="6" spans="1:3" ht="12.75">
      <c r="A6" s="4"/>
      <c r="B6" s="1" t="s">
        <v>61</v>
      </c>
      <c r="C6">
        <v>0</v>
      </c>
    </row>
    <row r="7" spans="1:5" ht="12.75">
      <c r="A7" s="4"/>
      <c r="B7" s="1" t="s">
        <v>62</v>
      </c>
      <c r="C7">
        <v>0</v>
      </c>
      <c r="E7" t="s">
        <v>411</v>
      </c>
    </row>
    <row r="8" spans="1:5" ht="12.75">
      <c r="A8" s="4"/>
      <c r="B8" s="1" t="s">
        <v>63</v>
      </c>
      <c r="C8">
        <v>0</v>
      </c>
      <c r="E8" t="s">
        <v>412</v>
      </c>
    </row>
    <row r="9" spans="1:3" ht="12.75">
      <c r="A9" s="4"/>
      <c r="B9" s="1" t="s">
        <v>65</v>
      </c>
      <c r="C9">
        <v>0</v>
      </c>
    </row>
    <row r="10" spans="1:5" ht="12.75">
      <c r="A10" s="4"/>
      <c r="B10" s="1" t="s">
        <v>66</v>
      </c>
      <c r="C10">
        <v>0</v>
      </c>
      <c r="E10" t="s">
        <v>412</v>
      </c>
    </row>
    <row r="11" spans="1:5" ht="12.75">
      <c r="A11" s="4"/>
      <c r="B11" s="1" t="s">
        <v>67</v>
      </c>
      <c r="C11">
        <v>0</v>
      </c>
      <c r="E11" t="s">
        <v>413</v>
      </c>
    </row>
    <row r="12" spans="1:4" ht="12.75">
      <c r="A12" s="4"/>
      <c r="B12" s="1" t="s">
        <v>69</v>
      </c>
      <c r="C12">
        <v>5</v>
      </c>
      <c r="D12" t="s">
        <v>414</v>
      </c>
    </row>
    <row r="13" spans="1:4" ht="12.75">
      <c r="A13" s="4"/>
      <c r="B13" s="1" t="s">
        <v>72</v>
      </c>
      <c r="C13">
        <v>3</v>
      </c>
      <c r="D13" t="s">
        <v>415</v>
      </c>
    </row>
    <row r="14" spans="1:4" ht="12.75">
      <c r="A14" s="4"/>
      <c r="B14" s="1" t="s">
        <v>74</v>
      </c>
      <c r="C14">
        <v>3</v>
      </c>
      <c r="D14" t="s">
        <v>416</v>
      </c>
    </row>
    <row r="15" spans="1:3" ht="12.75">
      <c r="A15" s="4"/>
      <c r="B15" s="1" t="s">
        <v>76</v>
      </c>
      <c r="C15">
        <v>0</v>
      </c>
    </row>
    <row r="16" spans="1:3" ht="12.75">
      <c r="A16" s="4"/>
      <c r="B16" s="1" t="s">
        <v>78</v>
      </c>
      <c r="C16">
        <v>0</v>
      </c>
    </row>
    <row r="17" spans="1:3" ht="12.75">
      <c r="A17" s="4"/>
      <c r="B17" s="1" t="s">
        <v>81</v>
      </c>
      <c r="C17">
        <v>0</v>
      </c>
    </row>
    <row r="18" spans="1:3" ht="12.75">
      <c r="A18" s="1"/>
      <c r="B18" s="1" t="s">
        <v>84</v>
      </c>
      <c r="C18">
        <v>0</v>
      </c>
    </row>
    <row r="19" spans="1:4" ht="12.75">
      <c r="A19" s="1"/>
      <c r="B19" s="1" t="s">
        <v>86</v>
      </c>
      <c r="C19">
        <v>3</v>
      </c>
      <c r="D19" t="s">
        <v>417</v>
      </c>
    </row>
    <row r="20" spans="1:3" ht="12.75">
      <c r="A20" s="1"/>
      <c r="B20" s="1" t="s">
        <v>89</v>
      </c>
      <c r="C20">
        <v>0</v>
      </c>
    </row>
    <row r="21" spans="1:5" ht="12.75">
      <c r="A21" s="4"/>
      <c r="B21" s="1" t="s">
        <v>92</v>
      </c>
      <c r="C21">
        <v>0</v>
      </c>
      <c r="E21" t="s">
        <v>418</v>
      </c>
    </row>
    <row r="22" spans="1:3" ht="12.75">
      <c r="A22" s="4"/>
      <c r="B22" s="1" t="s">
        <v>95</v>
      </c>
      <c r="C22">
        <v>0</v>
      </c>
    </row>
    <row r="23" spans="1:3" ht="12.75">
      <c r="A23" s="4"/>
      <c r="B23" s="1" t="s">
        <v>98</v>
      </c>
      <c r="C23">
        <v>0</v>
      </c>
    </row>
    <row r="24" spans="1:3" ht="12.75">
      <c r="A24" s="4"/>
      <c r="B24" s="1" t="s">
        <v>101</v>
      </c>
      <c r="C24">
        <v>0</v>
      </c>
    </row>
    <row r="25" spans="1:3" ht="12.75">
      <c r="A25" s="4"/>
      <c r="B25" s="1" t="s">
        <v>104</v>
      </c>
      <c r="C25">
        <v>0</v>
      </c>
    </row>
    <row r="26" spans="1:3" ht="12.75">
      <c r="A26" s="4"/>
      <c r="B26" s="1" t="s">
        <v>105</v>
      </c>
      <c r="C26">
        <v>0</v>
      </c>
    </row>
    <row r="27" spans="1:3" ht="12.75">
      <c r="A27" s="4"/>
      <c r="B27" s="1" t="s">
        <v>108</v>
      </c>
      <c r="C27">
        <v>0</v>
      </c>
    </row>
    <row r="28" spans="1:5" ht="12.75">
      <c r="A28" s="4"/>
      <c r="B28" s="1" t="s">
        <v>111</v>
      </c>
      <c r="C28">
        <v>1</v>
      </c>
      <c r="D28" t="s">
        <v>419</v>
      </c>
      <c r="E28" t="s">
        <v>412</v>
      </c>
    </row>
    <row r="29" spans="1:5" ht="12.75">
      <c r="A29" s="4"/>
      <c r="B29" s="1" t="s">
        <v>113</v>
      </c>
      <c r="C29">
        <v>0</v>
      </c>
      <c r="E29" t="s">
        <v>420</v>
      </c>
    </row>
    <row r="30" spans="1:5" ht="12.75">
      <c r="A30" s="4"/>
      <c r="B30" s="1" t="s">
        <v>115</v>
      </c>
      <c r="C30">
        <v>0</v>
      </c>
      <c r="E30" t="s">
        <v>421</v>
      </c>
    </row>
    <row r="31" spans="1:5" ht="12.75">
      <c r="A31" s="4"/>
      <c r="B31" s="1" t="s">
        <v>117</v>
      </c>
      <c r="C31">
        <v>0</v>
      </c>
      <c r="E31" t="s">
        <v>422</v>
      </c>
    </row>
    <row r="32" spans="1:2" ht="12.75">
      <c r="A32" s="4"/>
      <c r="B32" s="1" t="s">
        <v>119</v>
      </c>
    </row>
    <row r="33" spans="1:3" ht="12.75">
      <c r="A33" s="4"/>
      <c r="B33" s="1" t="s">
        <v>121</v>
      </c>
      <c r="C33">
        <v>0</v>
      </c>
    </row>
    <row r="34" spans="1:3" ht="12.75">
      <c r="A34" s="4"/>
      <c r="B34" s="1" t="s">
        <v>124</v>
      </c>
      <c r="C34">
        <v>0</v>
      </c>
    </row>
    <row r="35" spans="1:3" ht="12.75">
      <c r="A35" s="4"/>
      <c r="B35" s="1" t="s">
        <v>126</v>
      </c>
      <c r="C35">
        <v>0</v>
      </c>
    </row>
    <row r="36" spans="1:5" ht="12.75">
      <c r="A36" s="4"/>
      <c r="B36" s="1" t="s">
        <v>128</v>
      </c>
      <c r="C36">
        <v>0</v>
      </c>
      <c r="E36" t="s">
        <v>423</v>
      </c>
    </row>
    <row r="37" spans="1:3" ht="12.75">
      <c r="A37" s="4"/>
      <c r="B37" s="1" t="s">
        <v>130</v>
      </c>
      <c r="C37">
        <v>0</v>
      </c>
    </row>
    <row r="38" ht="12.75">
      <c r="C38" s="20">
        <f>SUM(C3:C37)</f>
        <v>15</v>
      </c>
    </row>
  </sheetData>
  <sheetProtection selectLockedCells="1" selectUnlockedCells="1"/>
  <printOptions/>
  <pageMargins left="0.7875" right="0.7875" top="1.0527777777777778" bottom="1.0527777777777778" header="0.7875" footer="0.7875"/>
  <pageSetup horizontalDpi="300" verticalDpi="300" orientation="portrait" paperSize="9"/>
  <headerFooter alignWithMargins="0">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30153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Maria Keet</cp:lastModifiedBy>
  <dcterms:modified xsi:type="dcterms:W3CDTF">2015-02-19T11:09:51Z</dcterms:modified>
  <cp:category/>
  <cp:version/>
  <cp:contentType/>
  <cp:contentStatus/>
  <cp:revision>98</cp:revision>
</cp:coreProperties>
</file>