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0" yWindow="-60" windowWidth="25020" windowHeight="1422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75" i="1"/>
  <c r="C67"/>
  <c r="C66"/>
  <c r="P57"/>
  <c r="P53"/>
  <c r="P49"/>
  <c r="P43"/>
  <c r="P42"/>
  <c r="P60"/>
  <c r="P58"/>
  <c r="P56"/>
  <c r="P54"/>
  <c r="P52"/>
  <c r="P50"/>
  <c r="P40"/>
  <c r="P45"/>
  <c r="P44"/>
  <c r="AS40"/>
  <c r="P41"/>
  <c r="C81"/>
  <c r="C80"/>
  <c r="G75"/>
  <c r="C77"/>
  <c r="AS42"/>
  <c r="I43"/>
  <c r="C76"/>
  <c r="C73"/>
  <c r="C72"/>
  <c r="C71"/>
  <c r="AL47"/>
  <c r="AK47"/>
  <c r="AG47"/>
  <c r="AH47"/>
  <c r="AI47"/>
  <c r="AF47"/>
  <c r="AC47"/>
  <c r="Y47"/>
  <c r="Z47"/>
  <c r="V47"/>
  <c r="W47"/>
  <c r="X47"/>
  <c r="U47"/>
  <c r="R47"/>
  <c r="AS46"/>
  <c r="Q47"/>
  <c r="I47"/>
  <c r="J47"/>
  <c r="K47"/>
  <c r="H47"/>
  <c r="D47"/>
  <c r="E47"/>
  <c r="F47"/>
  <c r="C47"/>
  <c r="AL46"/>
  <c r="AK46"/>
  <c r="AI46"/>
  <c r="AG46"/>
  <c r="AH46"/>
  <c r="AF46"/>
  <c r="AC46"/>
  <c r="V46"/>
  <c r="W46"/>
  <c r="X46"/>
  <c r="Y46"/>
  <c r="Z46"/>
  <c r="U46"/>
  <c r="Q46"/>
  <c r="R46"/>
  <c r="H46"/>
  <c r="I46"/>
  <c r="J46"/>
  <c r="K46"/>
  <c r="D46"/>
  <c r="E46"/>
  <c r="F46"/>
  <c r="C46"/>
  <c r="AS44"/>
  <c r="AK45"/>
  <c r="AL45"/>
  <c r="AM45"/>
  <c r="AN45"/>
  <c r="AO45"/>
  <c r="AP45"/>
  <c r="AQ45"/>
  <c r="AR45"/>
  <c r="AJ45"/>
  <c r="AH45"/>
  <c r="AB45"/>
  <c r="AD45"/>
  <c r="AE45"/>
  <c r="AF45"/>
  <c r="AA45"/>
  <c r="T45"/>
  <c r="U45"/>
  <c r="V45"/>
  <c r="W45"/>
  <c r="S45"/>
  <c r="Q45"/>
  <c r="F45"/>
  <c r="G45"/>
  <c r="H45"/>
  <c r="I45"/>
  <c r="J45"/>
  <c r="K45"/>
  <c r="C45"/>
  <c r="AN44"/>
  <c r="AO44"/>
  <c r="AP44"/>
  <c r="AQ44"/>
  <c r="AR44"/>
  <c r="AJ44"/>
  <c r="AK44"/>
  <c r="AL44"/>
  <c r="AM44"/>
  <c r="AH44"/>
  <c r="AD44"/>
  <c r="AE44"/>
  <c r="AF44"/>
  <c r="AB44"/>
  <c r="AA44"/>
  <c r="V44"/>
  <c r="W44"/>
  <c r="S44"/>
  <c r="T44"/>
  <c r="U44"/>
  <c r="Q44"/>
  <c r="G44"/>
  <c r="H44"/>
  <c r="I44"/>
  <c r="J44"/>
  <c r="K44"/>
  <c r="F44"/>
  <c r="C44"/>
  <c r="V43"/>
  <c r="W43"/>
  <c r="X43"/>
  <c r="U43"/>
  <c r="R43"/>
  <c r="Q43"/>
  <c r="J43"/>
  <c r="K43"/>
  <c r="L43"/>
  <c r="M43"/>
  <c r="H43"/>
  <c r="C43"/>
  <c r="X42"/>
  <c r="V42"/>
  <c r="W42"/>
  <c r="U42"/>
  <c r="Q42"/>
  <c r="R42"/>
  <c r="I42"/>
  <c r="J42"/>
  <c r="K42"/>
  <c r="L42"/>
  <c r="M42"/>
  <c r="H42"/>
  <c r="C42"/>
  <c r="V40"/>
  <c r="W40"/>
  <c r="D41"/>
  <c r="E41"/>
  <c r="F41"/>
  <c r="G41"/>
  <c r="H41"/>
  <c r="I41"/>
  <c r="J41"/>
  <c r="K41"/>
  <c r="L41"/>
  <c r="M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C41"/>
  <c r="D66"/>
  <c r="D67"/>
  <c r="C68"/>
  <c r="D68"/>
  <c r="D69"/>
  <c r="C69"/>
  <c r="D40"/>
  <c r="E40"/>
  <c r="F40"/>
  <c r="G40"/>
  <c r="H40"/>
  <c r="I40"/>
  <c r="J40"/>
  <c r="K40"/>
  <c r="L40"/>
  <c r="M40"/>
  <c r="N40"/>
  <c r="O40"/>
  <c r="Q40"/>
  <c r="R40"/>
  <c r="S40"/>
  <c r="T40"/>
  <c r="U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C40"/>
  <c r="AJ60"/>
  <c r="AJ58"/>
  <c r="AJ56"/>
  <c r="AJ54"/>
  <c r="AJ52"/>
  <c r="AJ50"/>
  <c r="T60"/>
  <c r="T58"/>
  <c r="T56"/>
  <c r="T54"/>
  <c r="T52"/>
  <c r="T50"/>
  <c r="S60"/>
  <c r="S58"/>
  <c r="S56"/>
  <c r="S54"/>
  <c r="S52"/>
  <c r="S50"/>
  <c r="AM60"/>
  <c r="AM58"/>
  <c r="AM56"/>
  <c r="AM54"/>
  <c r="AM52"/>
  <c r="AM50"/>
  <c r="AC60"/>
  <c r="AC59"/>
  <c r="AC56"/>
  <c r="AC55"/>
  <c r="AC52"/>
  <c r="AC51"/>
  <c r="F60"/>
  <c r="F59"/>
  <c r="F58"/>
  <c r="F56"/>
  <c r="F55"/>
  <c r="F54"/>
  <c r="F52"/>
  <c r="F51"/>
  <c r="F50"/>
  <c r="AE60"/>
  <c r="AE58"/>
  <c r="AE56"/>
  <c r="AE54"/>
  <c r="AE52"/>
  <c r="AE50"/>
  <c r="W60"/>
  <c r="W58"/>
  <c r="W56"/>
  <c r="W54"/>
  <c r="W52"/>
  <c r="W50"/>
  <c r="V60"/>
  <c r="V59"/>
  <c r="V58"/>
  <c r="V56"/>
  <c r="V55"/>
  <c r="V54"/>
  <c r="V52"/>
  <c r="V51"/>
  <c r="V50"/>
  <c r="Z60"/>
  <c r="Z59"/>
  <c r="Z56"/>
  <c r="Z55"/>
  <c r="Z52"/>
  <c r="Z51"/>
  <c r="Y60"/>
  <c r="Y59"/>
  <c r="Y56"/>
  <c r="Y55"/>
  <c r="Y52"/>
  <c r="Y51"/>
  <c r="R60"/>
  <c r="R59"/>
  <c r="R57"/>
  <c r="R56"/>
  <c r="R55"/>
  <c r="R53"/>
  <c r="R52"/>
  <c r="R51"/>
  <c r="R49"/>
  <c r="AI60"/>
  <c r="AI59"/>
  <c r="AI56"/>
  <c r="AI55"/>
  <c r="AI52"/>
  <c r="AI51"/>
  <c r="AR60"/>
  <c r="AQ60"/>
  <c r="AP60"/>
  <c r="AO60"/>
  <c r="AN60"/>
  <c r="AL60"/>
  <c r="AK60"/>
  <c r="AH60"/>
  <c r="AG60"/>
  <c r="AF60"/>
  <c r="AD60"/>
  <c r="AB60"/>
  <c r="AA18"/>
  <c r="AA20"/>
  <c r="AA21"/>
  <c r="AA22"/>
  <c r="AA25"/>
  <c r="AA26"/>
  <c r="AA27"/>
  <c r="AA60"/>
  <c r="X60"/>
  <c r="U60"/>
  <c r="Q31"/>
  <c r="Q60"/>
  <c r="O21"/>
  <c r="O23"/>
  <c r="O60"/>
  <c r="N60"/>
  <c r="M60"/>
  <c r="L60"/>
  <c r="K60"/>
  <c r="J60"/>
  <c r="I60"/>
  <c r="H18"/>
  <c r="H60"/>
  <c r="G60"/>
  <c r="E60"/>
  <c r="D60"/>
  <c r="C60"/>
  <c r="AL59"/>
  <c r="AK59"/>
  <c r="AH59"/>
  <c r="AG59"/>
  <c r="AF59"/>
  <c r="X59"/>
  <c r="U59"/>
  <c r="Q59"/>
  <c r="O59"/>
  <c r="N59"/>
  <c r="K59"/>
  <c r="J59"/>
  <c r="I59"/>
  <c r="H59"/>
  <c r="E59"/>
  <c r="D59"/>
  <c r="C59"/>
  <c r="AR58"/>
  <c r="AQ58"/>
  <c r="AP58"/>
  <c r="AO58"/>
  <c r="AN58"/>
  <c r="AL58"/>
  <c r="AK58"/>
  <c r="AH58"/>
  <c r="AF58"/>
  <c r="AD58"/>
  <c r="AB58"/>
  <c r="AA58"/>
  <c r="U58"/>
  <c r="Q58"/>
  <c r="O58"/>
  <c r="N58"/>
  <c r="K58"/>
  <c r="J58"/>
  <c r="I58"/>
  <c r="H58"/>
  <c r="G58"/>
  <c r="C58"/>
  <c r="X57"/>
  <c r="U57"/>
  <c r="Q57"/>
  <c r="O57"/>
  <c r="N57"/>
  <c r="M57"/>
  <c r="L57"/>
  <c r="K57"/>
  <c r="J57"/>
  <c r="I57"/>
  <c r="H57"/>
  <c r="C57"/>
  <c r="AR56"/>
  <c r="AQ56"/>
  <c r="AP56"/>
  <c r="AO56"/>
  <c r="AN56"/>
  <c r="AL56"/>
  <c r="AK56"/>
  <c r="AH56"/>
  <c r="AG56"/>
  <c r="AF56"/>
  <c r="AD56"/>
  <c r="AB56"/>
  <c r="AA56"/>
  <c r="X56"/>
  <c r="U56"/>
  <c r="Q56"/>
  <c r="O56"/>
  <c r="N56"/>
  <c r="M56"/>
  <c r="L56"/>
  <c r="K56"/>
  <c r="J56"/>
  <c r="I56"/>
  <c r="H56"/>
  <c r="G56"/>
  <c r="E56"/>
  <c r="D56"/>
  <c r="C56"/>
  <c r="AL55"/>
  <c r="AK55"/>
  <c r="AH55"/>
  <c r="AG55"/>
  <c r="AF55"/>
  <c r="X55"/>
  <c r="U55"/>
  <c r="Q55"/>
  <c r="O55"/>
  <c r="N55"/>
  <c r="K55"/>
  <c r="J55"/>
  <c r="I55"/>
  <c r="H55"/>
  <c r="E55"/>
  <c r="D55"/>
  <c r="C55"/>
  <c r="AR54"/>
  <c r="AQ54"/>
  <c r="AP54"/>
  <c r="AO54"/>
  <c r="AN54"/>
  <c r="AL54"/>
  <c r="AK54"/>
  <c r="AH54"/>
  <c r="AF54"/>
  <c r="AD54"/>
  <c r="AB54"/>
  <c r="AA54"/>
  <c r="U54"/>
  <c r="Q54"/>
  <c r="O54"/>
  <c r="N54"/>
  <c r="K54"/>
  <c r="J54"/>
  <c r="I54"/>
  <c r="H54"/>
  <c r="G54"/>
  <c r="C54"/>
  <c r="X53"/>
  <c r="U53"/>
  <c r="Q53"/>
  <c r="O53"/>
  <c r="N53"/>
  <c r="M53"/>
  <c r="L53"/>
  <c r="K53"/>
  <c r="J53"/>
  <c r="I53"/>
  <c r="H53"/>
  <c r="C53"/>
  <c r="AR52"/>
  <c r="AQ52"/>
  <c r="AP52"/>
  <c r="AO52"/>
  <c r="AN52"/>
  <c r="AL52"/>
  <c r="AK52"/>
  <c r="AH52"/>
  <c r="AG52"/>
  <c r="AF52"/>
  <c r="AD52"/>
  <c r="AB52"/>
  <c r="AA52"/>
  <c r="X52"/>
  <c r="U52"/>
  <c r="Q52"/>
  <c r="O52"/>
  <c r="N52"/>
  <c r="M52"/>
  <c r="L52"/>
  <c r="K52"/>
  <c r="J52"/>
  <c r="I52"/>
  <c r="H52"/>
  <c r="G52"/>
  <c r="E52"/>
  <c r="D52"/>
  <c r="C52"/>
  <c r="AL51"/>
  <c r="AK51"/>
  <c r="AH51"/>
  <c r="AG51"/>
  <c r="AF51"/>
  <c r="X51"/>
  <c r="U51"/>
  <c r="Q51"/>
  <c r="O51"/>
  <c r="N51"/>
  <c r="K51"/>
  <c r="J51"/>
  <c r="I51"/>
  <c r="H51"/>
  <c r="E51"/>
  <c r="D51"/>
  <c r="C51"/>
  <c r="AR50"/>
  <c r="AQ50"/>
  <c r="AP50"/>
  <c r="AO50"/>
  <c r="AN50"/>
  <c r="AL50"/>
  <c r="AK50"/>
  <c r="AH50"/>
  <c r="AF50"/>
  <c r="AD50"/>
  <c r="AB50"/>
  <c r="AA50"/>
  <c r="U50"/>
  <c r="Q50"/>
  <c r="O50"/>
  <c r="N50"/>
  <c r="K50"/>
  <c r="J50"/>
  <c r="I50"/>
  <c r="H50"/>
  <c r="G50"/>
  <c r="C50"/>
  <c r="X49"/>
  <c r="U49"/>
  <c r="Q49"/>
  <c r="O49"/>
  <c r="N49"/>
  <c r="M49"/>
  <c r="L49"/>
  <c r="K49"/>
  <c r="J49"/>
  <c r="I49"/>
  <c r="H49"/>
  <c r="C49"/>
</calcChain>
</file>

<file path=xl/comments1.xml><?xml version="1.0" encoding="utf-8"?>
<comments xmlns="http://schemas.openxmlformats.org/spreadsheetml/2006/main">
  <authors>
    <author>Maria Keet</author>
  </authors>
  <commentList>
    <comment ref="Q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it's a bit amobugous to count them, like counting * or not (I did), and for ORM I took all to have them therefore. Perhaps this should be split in the counting, but it's not an 'interesting' entity</t>
        </r>
      </text>
    </comment>
    <comment ref="T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this is essentially part of the cardinality and shouldn't be mentioned separate, though it's interesting form the viewpoint of having more than just the 0, 1 type of frequencies</t>
        </r>
      </text>
    </comment>
    <comment ref="AC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just out of curiosity
</t>
        </r>
      </text>
    </comment>
    <comment ref="AD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for ORM, counted one for each fact type, plus any that had overlapping as extra</t>
        </r>
      </text>
    </comment>
    <comment ref="AJ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aggregated, as there were so few</t>
        </r>
      </text>
    </comment>
    <comment ref="AK18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both ought to be &gt;0, bet it wasn't drawn in the model</t>
        </r>
      </text>
    </comment>
    <comment ref="G23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it has 'unaries' in the figure, but that's their notation for denoting entity types, here with unary I mean the single-role-thing that is actually binary. There are none of those</t>
        </r>
      </text>
    </comment>
    <comment ref="AH2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in this case meaning: external, across fact types</t>
        </r>
      </text>
    </comment>
    <comment ref="AH26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the mandatory 1:1 plus ext uniqe, and that adresss doesn't have a 1-att ID. Idem for the date/time</t>
        </r>
      </text>
    </comment>
    <comment ref="AH27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ok, one could argue that the second ext unique is not, because the ET already as a 1-att id, but then it's an alternative nevertheless, nad included here</t>
        </r>
      </text>
    </comment>
    <comment ref="AK30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actually, the model does not show that, but the description of the notation does indicate this</t>
        </r>
      </text>
    </comment>
    <comment ref="N31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they're the binaries that are named, excluding the associative ET</t>
        </r>
      </text>
    </comment>
    <comment ref="AC31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more precisely: two assoc ETs have an attribute</t>
        </r>
      </text>
    </comment>
    <comment ref="AG31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well, essentially each assoc ET has a multi-att ID, but they're not shown in the diagram</t>
        </r>
      </text>
    </comment>
    <comment ref="AC32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the two assoc Ets have attributes</t>
        </r>
      </text>
    </comment>
  </commentList>
</comments>
</file>

<file path=xl/sharedStrings.xml><?xml version="1.0" encoding="utf-8"?>
<sst xmlns="http://schemas.openxmlformats.org/spreadsheetml/2006/main" count="143" uniqueCount="142">
  <si>
    <t>Object type cardinality</t>
    <phoneticPr fontId="4" type="noConversion"/>
  </si>
  <si>
    <t>pct aggregation of total in UML</t>
    <phoneticPr fontId="4" type="noConversion"/>
  </si>
  <si>
    <t>pct of total UML</t>
    <phoneticPr fontId="4" type="noConversion"/>
  </si>
  <si>
    <t>total ORM</t>
    <phoneticPr fontId="4" type="noConversion"/>
  </si>
  <si>
    <t>pct of total ORM</t>
    <phoneticPr fontId="4" type="noConversion"/>
  </si>
  <si>
    <t>total ER/EER</t>
    <phoneticPr fontId="4" type="noConversion"/>
  </si>
  <si>
    <t>pct of total ER/EER</t>
    <phoneticPr fontId="4" type="noConversion"/>
  </si>
  <si>
    <t>attribute:class UML</t>
    <phoneticPr fontId="4" type="noConversion"/>
  </si>
  <si>
    <t>attribute:class ER/EER</t>
    <phoneticPr fontId="4" type="noConversion"/>
  </si>
  <si>
    <t>value type:object type ORM</t>
    <phoneticPr fontId="4" type="noConversion"/>
  </si>
  <si>
    <t>but there's one outlier</t>
    <phoneticPr fontId="4" type="noConversion"/>
  </si>
  <si>
    <t>N/A</t>
    <phoneticPr fontId="4" type="noConversion"/>
  </si>
  <si>
    <t>binaries:n-aries UML</t>
    <phoneticPr fontId="4" type="noConversion"/>
  </si>
  <si>
    <t>binaries:n-aries ORM</t>
    <phoneticPr fontId="4" type="noConversion"/>
  </si>
  <si>
    <t>binaries:n-aries ER/EER</t>
    <phoneticPr fontId="4" type="noConversion"/>
  </si>
  <si>
    <t>singleID:otherID ORM</t>
    <phoneticPr fontId="4" type="noConversion"/>
  </si>
  <si>
    <t>singleID:otherID ER/EER</t>
    <phoneticPr fontId="4" type="noConversion"/>
  </si>
  <si>
    <t>because there are no n-aries</t>
    <phoneticPr fontId="4" type="noConversion"/>
  </si>
  <si>
    <t>N/A</t>
    <phoneticPr fontId="4" type="noConversion"/>
  </si>
  <si>
    <t>because there are no identifiers</t>
    <phoneticPr fontId="4" type="noConversion"/>
  </si>
  <si>
    <t>singleID:otherID UML</t>
    <phoneticPr fontId="4" type="noConversion"/>
  </si>
  <si>
    <t>plain assoc:aggregate</t>
    <phoneticPr fontId="4" type="noConversion"/>
  </si>
  <si>
    <t>modernDBmgmt10thedPVC</t>
    <phoneticPr fontId="4" type="noConversion"/>
  </si>
  <si>
    <t>Disjunctive mandatory</t>
    <phoneticPr fontId="4" type="noConversion"/>
  </si>
  <si>
    <t>Relationship equality</t>
    <phoneticPr fontId="4" type="noConversion"/>
  </si>
  <si>
    <t>Disjoint relationships</t>
    <phoneticPr fontId="4" type="noConversion"/>
  </si>
  <si>
    <t>Compound cardinality constraint</t>
    <phoneticPr fontId="4" type="noConversion"/>
  </si>
  <si>
    <t>Join-subset constraint</t>
    <phoneticPr fontId="4" type="noConversion"/>
  </si>
  <si>
    <t>Join-equality constraint</t>
    <phoneticPr fontId="4" type="noConversion"/>
  </si>
  <si>
    <t>Composite attribute</t>
    <phoneticPr fontId="4" type="noConversion"/>
  </si>
  <si>
    <t>Multivalued attribute</t>
    <phoneticPr fontId="4" type="noConversion"/>
  </si>
  <si>
    <t>Object Type</t>
    <phoneticPr fontId="4" type="noConversion"/>
  </si>
  <si>
    <t>Role (unary)</t>
    <phoneticPr fontId="4" type="noConversion"/>
  </si>
  <si>
    <t>Relationship 5-ary</t>
    <phoneticPr fontId="4" type="noConversion"/>
  </si>
  <si>
    <t>Subsumption (object type)</t>
    <phoneticPr fontId="4" type="noConversion"/>
  </si>
  <si>
    <t>Subsumption (relationship)</t>
    <phoneticPr fontId="4" type="noConversion"/>
  </si>
  <si>
    <t>Subsumption (role)</t>
    <phoneticPr fontId="4" type="noConversion"/>
  </si>
  <si>
    <t>Single identification</t>
    <phoneticPr fontId="4" type="noConversion"/>
  </si>
  <si>
    <t>Relationship constraint</t>
    <phoneticPr fontId="4" type="noConversion"/>
  </si>
  <si>
    <t>Disjoint object types</t>
    <phoneticPr fontId="4" type="noConversion"/>
  </si>
  <si>
    <t>Completeness constraint</t>
    <phoneticPr fontId="4" type="noConversion"/>
  </si>
  <si>
    <t>Disjoint roles</t>
    <phoneticPr fontId="4" type="noConversion"/>
  </si>
  <si>
    <t xml:space="preserve">appears in one </t>
    <phoneticPr fontId="4" type="noConversion"/>
  </si>
  <si>
    <t>appears in two</t>
    <phoneticPr fontId="4" type="noConversion"/>
  </si>
  <si>
    <t>appears in all three</t>
    <phoneticPr fontId="4" type="noConversion"/>
  </si>
  <si>
    <t>total entities (minus the extra info counted)</t>
    <phoneticPr fontId="4" type="noConversion"/>
  </si>
  <si>
    <t>total nr of entites and constraints</t>
    <phoneticPr fontId="4" type="noConversion"/>
  </si>
  <si>
    <t>percentage of total</t>
    <phoneticPr fontId="4" type="noConversion"/>
  </si>
  <si>
    <t>pct of total</t>
    <phoneticPr fontId="4" type="noConversion"/>
  </si>
  <si>
    <t>total UML</t>
    <phoneticPr fontId="4" type="noConversion"/>
  </si>
  <si>
    <t>Associative object type</t>
    <phoneticPr fontId="4" type="noConversion"/>
  </si>
  <si>
    <t>Relationship 2-ary</t>
    <phoneticPr fontId="4" type="noConversion"/>
  </si>
  <si>
    <t>Relationship 3-ary</t>
    <phoneticPr fontId="4" type="noConversion"/>
  </si>
  <si>
    <t>Relationship 4-ary</t>
    <phoneticPr fontId="4" type="noConversion"/>
  </si>
  <si>
    <t>Shared aggregate</t>
    <phoneticPr fontId="4" type="noConversion"/>
  </si>
  <si>
    <t>Composite aggregate</t>
    <phoneticPr fontId="4" type="noConversion"/>
  </si>
  <si>
    <t xml:space="preserve">Role named </t>
    <phoneticPr fontId="4" type="noConversion"/>
  </si>
  <si>
    <t>Relationship named (by modeler)</t>
    <phoneticPr fontId="4" type="noConversion"/>
  </si>
  <si>
    <t>Attribute</t>
    <phoneticPr fontId="4" type="noConversion"/>
  </si>
  <si>
    <t>Cardinality on attribute</t>
    <phoneticPr fontId="4" type="noConversion"/>
  </si>
  <si>
    <t>Value type</t>
    <phoneticPr fontId="4" type="noConversion"/>
  </si>
  <si>
    <t>Value type constraint</t>
    <phoneticPr fontId="4" type="noConversion"/>
  </si>
  <si>
    <t>Role equality</t>
    <phoneticPr fontId="4" type="noConversion"/>
  </si>
  <si>
    <t>Nested object type</t>
    <phoneticPr fontId="4" type="noConversion"/>
  </si>
  <si>
    <t>Internal uniqueness constraint</t>
    <phoneticPr fontId="4" type="noConversion"/>
  </si>
  <si>
    <t>Internal identification (multi-att ID)</t>
    <phoneticPr fontId="4" type="noConversion"/>
  </si>
  <si>
    <t>External identification</t>
    <phoneticPr fontId="4" type="noConversion"/>
  </si>
  <si>
    <t>Weak identification</t>
    <phoneticPr fontId="4" type="noConversion"/>
  </si>
  <si>
    <t>Attribute on relationship</t>
    <phoneticPr fontId="4" type="noConversion"/>
  </si>
  <si>
    <t>External uniqueness</t>
    <phoneticPr fontId="4" type="noConversion"/>
  </si>
  <si>
    <t>did we miss elements?</t>
    <phoneticPr fontId="4" type="noConversion"/>
  </si>
  <si>
    <t>how 'esoteric' are the esoteric entities? (with an aim on prioritizing mapping rules)</t>
    <phoneticPr fontId="4" type="noConversion"/>
  </si>
  <si>
    <t>what is in a set of random models now?</t>
    <phoneticPr fontId="4" type="noConversion"/>
  </si>
  <si>
    <t>textual constraint, 2</t>
    <phoneticPr fontId="4" type="noConversion"/>
  </si>
  <si>
    <t>textual constraints 3, partially derived 1, definition 1</t>
    <phoneticPr fontId="4" type="noConversion"/>
  </si>
  <si>
    <t>mylopoulosExTrentoCourse</t>
  </si>
  <si>
    <t>one ET with two IDs</t>
    <phoneticPr fontId="4" type="noConversion"/>
  </si>
  <si>
    <t>one of the association is to self, how to count the oud-modeld assoc entity types?</t>
    <phoneticPr fontId="4" type="noConversion"/>
  </si>
  <si>
    <t>a multivalued att is also comound, which is odd.</t>
    <phoneticPr fontId="4" type="noConversion"/>
  </si>
  <si>
    <t>really 1 compund and 1 multivalued, one derived attribute</t>
    <phoneticPr fontId="4" type="noConversion"/>
  </si>
  <si>
    <t>derived attribute 1</t>
    <phoneticPr fontId="4" type="noConversion"/>
  </si>
  <si>
    <t>one of the association is to self</t>
    <phoneticPr fontId="4" type="noConversion"/>
  </si>
  <si>
    <t>avg UML</t>
    <phoneticPr fontId="4" type="noConversion"/>
  </si>
  <si>
    <t>avg ORM</t>
    <phoneticPr fontId="4" type="noConversion"/>
  </si>
  <si>
    <t>avg ER/EER</t>
    <phoneticPr fontId="4" type="noConversion"/>
  </si>
  <si>
    <t>median UML</t>
    <phoneticPr fontId="4" type="noConversion"/>
  </si>
  <si>
    <t>median ORM</t>
    <phoneticPr fontId="4" type="noConversion"/>
  </si>
  <si>
    <t>median ER/EER</t>
    <phoneticPr fontId="4" type="noConversion"/>
  </si>
  <si>
    <t>pct present in UML model</t>
    <phoneticPr fontId="4" type="noConversion"/>
  </si>
  <si>
    <t>UML</t>
    <phoneticPr fontId="4" type="noConversion"/>
  </si>
  <si>
    <t>ORM</t>
    <phoneticPr fontId="4" type="noConversion"/>
  </si>
  <si>
    <t>frequency on role</t>
    <phoneticPr fontId="4" type="noConversion"/>
  </si>
  <si>
    <t>partially derived 7</t>
    <phoneticPr fontId="4" type="noConversion"/>
  </si>
  <si>
    <t>textual constraint 1, notes 2</t>
    <phoneticPr fontId="4" type="noConversion"/>
  </si>
  <si>
    <t>model family</t>
    <phoneticPr fontId="4" type="noConversion"/>
  </si>
  <si>
    <t>model name</t>
    <phoneticPr fontId="4" type="noConversion"/>
  </si>
  <si>
    <t>ER/EER</t>
    <phoneticPr fontId="4" type="noConversion"/>
  </si>
  <si>
    <t>entities (in terms of the metamodel)</t>
    <phoneticPr fontId="4" type="noConversion"/>
  </si>
  <si>
    <t>Weak object type</t>
    <phoneticPr fontId="4" type="noConversion"/>
  </si>
  <si>
    <t>modernDBmgmt10thedSWvendor</t>
  </si>
  <si>
    <t>startERD11s</t>
  </si>
  <si>
    <t>fig7.2</t>
  </si>
  <si>
    <t>Answer_421</t>
  </si>
  <si>
    <t>Week1_Exercise_1_All_Diagram</t>
  </si>
  <si>
    <t>entity-relationship-diagram</t>
  </si>
  <si>
    <t>IC125414</t>
  </si>
  <si>
    <t>fig8-12</t>
  </si>
  <si>
    <t>InfoModelerDiagram2</t>
  </si>
  <si>
    <t>4KsMq</t>
  </si>
  <si>
    <t>HalpinORMchapter</t>
  </si>
  <si>
    <t>I think this is an incomplete model, btw, it also shows sample data</t>
    <phoneticPr fontId="4" type="noConversion"/>
  </si>
  <si>
    <t>partially derived 2, fully derived 1</t>
    <phoneticPr fontId="4" type="noConversion"/>
  </si>
  <si>
    <t>HGTdb07 (ACM SAC10)</t>
    <phoneticPr fontId="4" type="noConversion"/>
  </si>
  <si>
    <t>ORMmultiVerbRunnigExamomeDOGMAall (TR of 2006)</t>
    <phoneticPr fontId="4" type="noConversion"/>
  </si>
  <si>
    <t>HalpinsMMforBarkerER (from DB book)</t>
    <phoneticPr fontId="4" type="noConversion"/>
  </si>
  <si>
    <t>BollenBPMNmetamodel (ORM10)</t>
    <phoneticPr fontId="4" type="noConversion"/>
  </si>
  <si>
    <t>commutermCMv11 (not released)</t>
    <phoneticPr fontId="4" type="noConversion"/>
  </si>
  <si>
    <t>ERmodelROMULUS (MEDI13)</t>
    <phoneticPr fontId="4" type="noConversion"/>
  </si>
  <si>
    <t>diagram-gmm-Restaurant</t>
  </si>
  <si>
    <t>&lt;&lt;dependency&gt;&gt; assoc, 2</t>
    <phoneticPr fontId="4" type="noConversion"/>
  </si>
  <si>
    <t>diagram-gmm-bankingMgMtsystem</t>
  </si>
  <si>
    <t>packages, 2, &lt;&lt;enumeration&gt;&gt; stereotypes, 2</t>
    <phoneticPr fontId="4" type="noConversion"/>
  </si>
  <si>
    <t>diagram-gmm-videorental</t>
  </si>
  <si>
    <t>notes, 4</t>
    <phoneticPr fontId="4" type="noConversion"/>
  </si>
  <si>
    <t>diagram-gmm-mealplanning</t>
  </si>
  <si>
    <t>diagram-gmm-doctorpatient</t>
  </si>
  <si>
    <t>diagram-gmm-networkcosts</t>
  </si>
  <si>
    <t>notes, 2</t>
    <phoneticPr fontId="4" type="noConversion"/>
  </si>
  <si>
    <t>diagram-gmm-grocerycart</t>
  </si>
  <si>
    <t>diagram-gmm-fitness</t>
  </si>
  <si>
    <t>diagram-gmm-sport</t>
  </si>
  <si>
    <t>one of the association is to self</t>
    <phoneticPr fontId="4" type="noConversion"/>
  </si>
  <si>
    <t>diagram-gmm-librarymgmt</t>
  </si>
  <si>
    <t>notes, 2, realizaiton arrows, 2</t>
    <phoneticPr fontId="4" type="noConversion"/>
  </si>
  <si>
    <t>fig8.7</t>
    <phoneticPr fontId="4" type="noConversion"/>
  </si>
  <si>
    <t>pct present in ORM model</t>
    <phoneticPr fontId="4" type="noConversion"/>
  </si>
  <si>
    <t>pct present in ER model</t>
    <phoneticPr fontId="4" type="noConversion"/>
  </si>
  <si>
    <t>note that blue: &gt;=50%, orange: &lt;=20%</t>
    <phoneticPr fontId="4" type="noConversion"/>
  </si>
  <si>
    <t>aggregated avg</t>
    <phoneticPr fontId="4" type="noConversion"/>
  </si>
  <si>
    <t>aggregated median</t>
    <phoneticPr fontId="4" type="noConversion"/>
  </si>
  <si>
    <t>aggregated pct present in model</t>
    <phoneticPr fontId="4" type="noConversion"/>
  </si>
  <si>
    <t>missing from our metamodel and other comments</t>
    <phoneticPr fontId="4" type="noConversion"/>
  </si>
</sst>
</file>

<file path=xl/styles.xml><?xml version="1.0" encoding="utf-8"?>
<styleSheet xmlns="http://schemas.openxmlformats.org/spreadsheetml/2006/main">
  <fonts count="9">
    <font>
      <sz val="10"/>
      <name val="Verdana"/>
    </font>
    <font>
      <b/>
      <sz val="10"/>
      <name val="Verdana"/>
    </font>
    <font>
      <i/>
      <sz val="10"/>
      <name val="Verdana"/>
    </font>
    <font>
      <sz val="10"/>
      <name val="Verdana"/>
    </font>
    <font>
      <sz val="8"/>
      <name val="Verdana"/>
    </font>
    <font>
      <sz val="9"/>
      <color indexed="81"/>
      <name val="Verdana"/>
    </font>
    <font>
      <b/>
      <sz val="9"/>
      <color indexed="81"/>
      <name val="Verdana"/>
    </font>
    <font>
      <b/>
      <sz val="10"/>
      <color indexed="11"/>
      <name val="Verdana"/>
    </font>
    <font>
      <b/>
      <sz val="10"/>
      <color indexed="9"/>
      <name val="Verdana"/>
    </font>
  </fonts>
  <fills count="5">
    <fill>
      <patternFill patternType="none"/>
    </fill>
    <fill>
      <patternFill patternType="gray125"/>
    </fill>
    <fill>
      <patternFill patternType="darkGray"/>
    </fill>
    <fill>
      <patternFill patternType="lightUp"/>
    </fill>
    <fill>
      <patternFill patternType="lightTrellis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7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3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1" fillId="4" borderId="0" xfId="0" applyFont="1" applyFill="1" applyAlignment="1">
      <alignment wrapText="1"/>
    </xf>
  </cellXfs>
  <cellStyles count="1">
    <cellStyle name="Normal" xfId="0" builtinId="0"/>
  </cellStyles>
  <dxfs count="2">
    <dxf>
      <font>
        <b val="0"/>
        <i/>
        <condense val="0"/>
        <extend val="0"/>
        <color indexed="52"/>
      </font>
    </dxf>
    <dxf>
      <font>
        <b/>
        <i val="0"/>
        <condense val="0"/>
        <extend val="0"/>
        <color indexed="12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T81"/>
  <sheetViews>
    <sheetView tabSelected="1" workbookViewId="0">
      <pane xSplit="2" ySplit="5" topLeftCell="AM25" activePane="bottomRight" state="frozenSplit"/>
      <selection pane="topRight" activeCell="C1" sqref="C1"/>
      <selection pane="bottomLeft" activeCell="A6" sqref="A6"/>
      <selection pane="bottomRight" activeCell="AS44" sqref="AS44"/>
    </sheetView>
  </sheetViews>
  <sheetFormatPr baseColWidth="10" defaultRowHeight="13"/>
  <cols>
    <col min="1" max="1" width="11.42578125" customWidth="1"/>
    <col min="2" max="2" width="21.5703125" customWidth="1"/>
    <col min="5" max="5" width="10.42578125" customWidth="1"/>
    <col min="6" max="6" width="12.7109375" customWidth="1"/>
    <col min="7" max="7" width="7.42578125" customWidth="1"/>
    <col min="8" max="9" width="11" customWidth="1"/>
    <col min="10" max="10" width="11.42578125" customWidth="1"/>
    <col min="11" max="11" width="11.28515625" customWidth="1"/>
    <col min="14" max="14" width="11.7109375" customWidth="1"/>
    <col min="21" max="22" width="12.140625" customWidth="1"/>
    <col min="23" max="23" width="11.85546875" customWidth="1"/>
    <col min="24" max="24" width="8.5703125" customWidth="1"/>
    <col min="27" max="27" width="9.85546875" customWidth="1"/>
    <col min="28" max="28" width="11.85546875" customWidth="1"/>
    <col min="32" max="32" width="11.5703125" customWidth="1"/>
    <col min="33" max="33" width="12.5703125" customWidth="1"/>
    <col min="34" max="34" width="12.28515625" customWidth="1"/>
    <col min="35" max="35" width="11.85546875" customWidth="1"/>
    <col min="36" max="36" width="11" customWidth="1"/>
    <col min="38" max="38" width="12.5703125" customWidth="1"/>
    <col min="39" max="39" width="7.7109375" customWidth="1"/>
    <col min="40" max="40" width="11.42578125" customWidth="1"/>
    <col min="41" max="41" width="7.5703125" customWidth="1"/>
    <col min="42" max="42" width="11.85546875" customWidth="1"/>
    <col min="44" max="44" width="12" customWidth="1"/>
  </cols>
  <sheetData>
    <row r="1" spans="1:46">
      <c r="A1" s="4" t="s">
        <v>72</v>
      </c>
    </row>
    <row r="2" spans="1:46">
      <c r="A2" s="4" t="s">
        <v>70</v>
      </c>
    </row>
    <row r="3" spans="1:46">
      <c r="A3" s="4" t="s">
        <v>71</v>
      </c>
    </row>
    <row r="4" spans="1:46">
      <c r="A4" s="1" t="s">
        <v>94</v>
      </c>
      <c r="B4" s="1" t="s">
        <v>95</v>
      </c>
      <c r="C4" s="1" t="s">
        <v>97</v>
      </c>
      <c r="G4" s="1"/>
      <c r="AT4" s="1"/>
    </row>
    <row r="5" spans="1:46" s="6" customFormat="1" ht="39">
      <c r="A5" s="5"/>
      <c r="B5" s="5"/>
      <c r="C5" s="8" t="s">
        <v>31</v>
      </c>
      <c r="D5" s="7" t="s">
        <v>98</v>
      </c>
      <c r="E5" s="7" t="s">
        <v>50</v>
      </c>
      <c r="F5" s="9" t="s">
        <v>63</v>
      </c>
      <c r="G5" s="8" t="s">
        <v>32</v>
      </c>
      <c r="H5" s="8" t="s">
        <v>51</v>
      </c>
      <c r="I5" s="8" t="s">
        <v>52</v>
      </c>
      <c r="J5" s="8" t="s">
        <v>53</v>
      </c>
      <c r="K5" s="8" t="s">
        <v>33</v>
      </c>
      <c r="L5" s="7" t="s">
        <v>54</v>
      </c>
      <c r="M5" s="7" t="s">
        <v>55</v>
      </c>
      <c r="N5" s="5" t="s">
        <v>57</v>
      </c>
      <c r="O5" s="5" t="s">
        <v>56</v>
      </c>
      <c r="P5" s="9" t="s">
        <v>23</v>
      </c>
      <c r="Q5" s="8" t="s">
        <v>0</v>
      </c>
      <c r="R5" s="9" t="s">
        <v>59</v>
      </c>
      <c r="S5" s="7" t="s">
        <v>26</v>
      </c>
      <c r="T5" s="5" t="s">
        <v>91</v>
      </c>
      <c r="U5" s="8" t="s">
        <v>34</v>
      </c>
      <c r="V5" s="8" t="s">
        <v>35</v>
      </c>
      <c r="W5" s="8" t="s">
        <v>36</v>
      </c>
      <c r="X5" s="9" t="s">
        <v>58</v>
      </c>
      <c r="Y5" s="7" t="s">
        <v>29</v>
      </c>
      <c r="Z5" s="7" t="s">
        <v>30</v>
      </c>
      <c r="AA5" s="7" t="s">
        <v>60</v>
      </c>
      <c r="AB5" s="7" t="s">
        <v>61</v>
      </c>
      <c r="AC5" s="5" t="s">
        <v>68</v>
      </c>
      <c r="AD5" s="7" t="s">
        <v>64</v>
      </c>
      <c r="AE5" s="7" t="s">
        <v>69</v>
      </c>
      <c r="AF5" s="8" t="s">
        <v>37</v>
      </c>
      <c r="AG5" s="7" t="s">
        <v>65</v>
      </c>
      <c r="AH5" s="7" t="s">
        <v>66</v>
      </c>
      <c r="AI5" s="7" t="s">
        <v>67</v>
      </c>
      <c r="AJ5" s="5" t="s">
        <v>38</v>
      </c>
      <c r="AK5" s="8" t="s">
        <v>39</v>
      </c>
      <c r="AL5" s="8" t="s">
        <v>40</v>
      </c>
      <c r="AM5" s="7" t="s">
        <v>62</v>
      </c>
      <c r="AN5" s="7" t="s">
        <v>24</v>
      </c>
      <c r="AO5" s="8" t="s">
        <v>41</v>
      </c>
      <c r="AP5" s="7" t="s">
        <v>25</v>
      </c>
      <c r="AQ5" s="7" t="s">
        <v>27</v>
      </c>
      <c r="AR5" s="7" t="s">
        <v>28</v>
      </c>
      <c r="AS5" s="1" t="s">
        <v>141</v>
      </c>
    </row>
    <row r="6" spans="1:46">
      <c r="A6" s="1" t="s">
        <v>89</v>
      </c>
    </row>
    <row r="7" spans="1:46">
      <c r="A7" s="1"/>
      <c r="B7" t="s">
        <v>118</v>
      </c>
      <c r="C7">
        <v>8</v>
      </c>
      <c r="H7">
        <v>9</v>
      </c>
      <c r="I7">
        <v>0</v>
      </c>
      <c r="J7">
        <v>0</v>
      </c>
      <c r="K7">
        <v>0</v>
      </c>
      <c r="L7">
        <v>0</v>
      </c>
      <c r="M7">
        <v>2</v>
      </c>
      <c r="N7">
        <v>0</v>
      </c>
      <c r="O7">
        <v>14</v>
      </c>
      <c r="P7">
        <v>0</v>
      </c>
      <c r="Q7">
        <v>14</v>
      </c>
      <c r="R7">
        <v>0</v>
      </c>
      <c r="U7">
        <v>0</v>
      </c>
      <c r="V7">
        <v>0</v>
      </c>
      <c r="W7">
        <v>0</v>
      </c>
      <c r="X7">
        <v>9</v>
      </c>
      <c r="AS7" t="s">
        <v>119</v>
      </c>
    </row>
    <row r="8" spans="1:46">
      <c r="A8" s="1"/>
      <c r="B8" t="s">
        <v>120</v>
      </c>
      <c r="C8">
        <v>12</v>
      </c>
      <c r="H8">
        <v>3</v>
      </c>
      <c r="I8">
        <v>0</v>
      </c>
      <c r="J8">
        <v>0</v>
      </c>
      <c r="K8">
        <v>0</v>
      </c>
      <c r="L8">
        <v>0</v>
      </c>
      <c r="M8">
        <v>2</v>
      </c>
      <c r="N8">
        <v>0</v>
      </c>
      <c r="O8">
        <v>6</v>
      </c>
      <c r="P8">
        <v>0</v>
      </c>
      <c r="Q8">
        <v>6</v>
      </c>
      <c r="R8">
        <v>0</v>
      </c>
      <c r="U8">
        <v>6</v>
      </c>
      <c r="V8">
        <v>0</v>
      </c>
      <c r="W8">
        <v>0</v>
      </c>
      <c r="X8">
        <v>22</v>
      </c>
      <c r="AS8" t="s">
        <v>121</v>
      </c>
    </row>
    <row r="9" spans="1:46">
      <c r="A9" s="1"/>
      <c r="B9" t="s">
        <v>122</v>
      </c>
      <c r="C9">
        <v>4</v>
      </c>
      <c r="H9">
        <v>6</v>
      </c>
      <c r="I9">
        <v>0</v>
      </c>
      <c r="J9">
        <v>0</v>
      </c>
      <c r="K9">
        <v>0</v>
      </c>
      <c r="L9">
        <v>3</v>
      </c>
      <c r="M9">
        <v>3</v>
      </c>
      <c r="N9">
        <v>0</v>
      </c>
      <c r="O9">
        <v>12</v>
      </c>
      <c r="P9">
        <v>0</v>
      </c>
      <c r="Q9">
        <v>12</v>
      </c>
      <c r="R9">
        <v>4</v>
      </c>
      <c r="U9">
        <v>0</v>
      </c>
      <c r="V9">
        <v>0</v>
      </c>
      <c r="W9">
        <v>0</v>
      </c>
      <c r="X9">
        <v>18</v>
      </c>
      <c r="AS9" t="s">
        <v>123</v>
      </c>
    </row>
    <row r="10" spans="1:46">
      <c r="A10" s="1"/>
      <c r="B10" t="s">
        <v>124</v>
      </c>
      <c r="C10">
        <v>8</v>
      </c>
      <c r="H10">
        <v>6</v>
      </c>
      <c r="I10">
        <v>0</v>
      </c>
      <c r="J10">
        <v>0</v>
      </c>
      <c r="K10">
        <v>0</v>
      </c>
      <c r="L10">
        <v>5</v>
      </c>
      <c r="M10">
        <v>0</v>
      </c>
      <c r="N10">
        <v>0</v>
      </c>
      <c r="O10">
        <v>12</v>
      </c>
      <c r="P10">
        <v>0</v>
      </c>
      <c r="Q10">
        <v>12</v>
      </c>
      <c r="R10">
        <v>0</v>
      </c>
      <c r="U10">
        <v>1</v>
      </c>
      <c r="V10">
        <v>0</v>
      </c>
      <c r="W10">
        <v>0</v>
      </c>
      <c r="X10">
        <v>23</v>
      </c>
    </row>
    <row r="11" spans="1:46">
      <c r="A11" s="1"/>
      <c r="B11" t="s">
        <v>125</v>
      </c>
      <c r="C11">
        <v>4</v>
      </c>
      <c r="H11">
        <v>4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8</v>
      </c>
      <c r="P11">
        <v>0</v>
      </c>
      <c r="Q11">
        <v>8</v>
      </c>
      <c r="R11">
        <v>0</v>
      </c>
      <c r="U11">
        <v>0</v>
      </c>
      <c r="V11">
        <v>0</v>
      </c>
      <c r="W11">
        <v>0</v>
      </c>
      <c r="X11">
        <v>10</v>
      </c>
    </row>
    <row r="12" spans="1:46">
      <c r="A12" s="1"/>
      <c r="B12" t="s">
        <v>126</v>
      </c>
      <c r="C12">
        <v>17</v>
      </c>
      <c r="H12">
        <v>18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36</v>
      </c>
      <c r="P12">
        <v>0</v>
      </c>
      <c r="Q12">
        <v>36</v>
      </c>
      <c r="R12">
        <v>5</v>
      </c>
      <c r="U12">
        <v>2</v>
      </c>
      <c r="V12">
        <v>0</v>
      </c>
      <c r="W12">
        <v>0</v>
      </c>
      <c r="X12">
        <v>49</v>
      </c>
      <c r="AS12" t="s">
        <v>133</v>
      </c>
    </row>
    <row r="13" spans="1:46">
      <c r="A13" s="1"/>
      <c r="B13" t="s">
        <v>128</v>
      </c>
      <c r="C13">
        <v>7</v>
      </c>
      <c r="H13">
        <v>7</v>
      </c>
      <c r="I13">
        <v>0</v>
      </c>
      <c r="J13">
        <v>0</v>
      </c>
      <c r="K13">
        <v>0</v>
      </c>
      <c r="L13">
        <v>0</v>
      </c>
      <c r="M13">
        <v>6</v>
      </c>
      <c r="N13">
        <v>0</v>
      </c>
      <c r="O13">
        <v>14</v>
      </c>
      <c r="P13">
        <v>0</v>
      </c>
      <c r="Q13">
        <v>14</v>
      </c>
      <c r="R13">
        <v>0</v>
      </c>
      <c r="U13">
        <v>0</v>
      </c>
      <c r="V13">
        <v>0</v>
      </c>
      <c r="W13">
        <v>0</v>
      </c>
      <c r="X13">
        <v>14</v>
      </c>
    </row>
    <row r="14" spans="1:46">
      <c r="A14" s="1"/>
      <c r="B14" t="s">
        <v>129</v>
      </c>
      <c r="C14">
        <v>9</v>
      </c>
      <c r="H14">
        <v>8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16</v>
      </c>
      <c r="P14">
        <v>0</v>
      </c>
      <c r="Q14">
        <v>16</v>
      </c>
      <c r="R14">
        <v>0</v>
      </c>
      <c r="U14">
        <v>0</v>
      </c>
      <c r="V14">
        <v>0</v>
      </c>
      <c r="W14">
        <v>0</v>
      </c>
      <c r="X14">
        <v>33</v>
      </c>
    </row>
    <row r="15" spans="1:46">
      <c r="A15" s="1"/>
      <c r="B15" t="s">
        <v>130</v>
      </c>
      <c r="C15">
        <v>9</v>
      </c>
      <c r="H15">
        <v>7</v>
      </c>
      <c r="I15">
        <v>0</v>
      </c>
      <c r="J15">
        <v>0</v>
      </c>
      <c r="K15">
        <v>0</v>
      </c>
      <c r="L15">
        <v>0</v>
      </c>
      <c r="M15">
        <v>1</v>
      </c>
      <c r="N15">
        <v>0</v>
      </c>
      <c r="O15">
        <v>14</v>
      </c>
      <c r="P15">
        <v>0</v>
      </c>
      <c r="Q15">
        <v>14</v>
      </c>
      <c r="R15">
        <v>0</v>
      </c>
      <c r="U15">
        <v>2</v>
      </c>
      <c r="V15">
        <v>0</v>
      </c>
      <c r="W15">
        <v>0</v>
      </c>
      <c r="X15">
        <v>19</v>
      </c>
      <c r="AS15" t="s">
        <v>131</v>
      </c>
    </row>
    <row r="16" spans="1:46">
      <c r="A16" s="1"/>
      <c r="B16" t="s">
        <v>132</v>
      </c>
      <c r="C16">
        <v>9</v>
      </c>
      <c r="H16">
        <v>4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8</v>
      </c>
      <c r="P16">
        <v>0</v>
      </c>
      <c r="Q16">
        <v>8</v>
      </c>
      <c r="R16">
        <v>0</v>
      </c>
      <c r="U16">
        <v>5</v>
      </c>
      <c r="V16">
        <v>0</v>
      </c>
      <c r="W16">
        <v>0</v>
      </c>
      <c r="X16">
        <v>16</v>
      </c>
    </row>
    <row r="17" spans="1:45">
      <c r="A17" s="1" t="s">
        <v>90</v>
      </c>
    </row>
    <row r="18" spans="1:45">
      <c r="A18" s="1"/>
      <c r="B18" t="s">
        <v>112</v>
      </c>
      <c r="C18">
        <v>118</v>
      </c>
      <c r="F18">
        <v>1</v>
      </c>
      <c r="G18">
        <v>0</v>
      </c>
      <c r="H18">
        <f>6+56</f>
        <v>62</v>
      </c>
      <c r="I18">
        <v>2</v>
      </c>
      <c r="J18">
        <v>4</v>
      </c>
      <c r="K18">
        <v>0</v>
      </c>
      <c r="N18">
        <v>0</v>
      </c>
      <c r="O18">
        <v>0</v>
      </c>
      <c r="P18">
        <v>0</v>
      </c>
      <c r="Q18">
        <v>146</v>
      </c>
      <c r="S18">
        <v>0</v>
      </c>
      <c r="T18">
        <v>0</v>
      </c>
      <c r="U18">
        <v>96</v>
      </c>
      <c r="V18">
        <v>0</v>
      </c>
      <c r="W18">
        <v>0</v>
      </c>
      <c r="AA18">
        <f>44+AF18</f>
        <v>63</v>
      </c>
      <c r="AB18">
        <v>10</v>
      </c>
      <c r="AD18">
        <v>68</v>
      </c>
      <c r="AE18">
        <v>0</v>
      </c>
      <c r="AF18">
        <v>19</v>
      </c>
      <c r="AH18">
        <v>0</v>
      </c>
      <c r="AJ18">
        <v>6</v>
      </c>
      <c r="AK18">
        <v>0</v>
      </c>
      <c r="AL18">
        <v>0</v>
      </c>
      <c r="AM18">
        <v>1</v>
      </c>
      <c r="AN18">
        <v>0</v>
      </c>
      <c r="AO18">
        <v>0</v>
      </c>
      <c r="AP18">
        <v>0</v>
      </c>
      <c r="AQ18">
        <v>0</v>
      </c>
      <c r="AR18">
        <v>0</v>
      </c>
      <c r="AS18" t="s">
        <v>111</v>
      </c>
    </row>
    <row r="19" spans="1:45">
      <c r="A19" s="1"/>
      <c r="B19" t="s">
        <v>113</v>
      </c>
      <c r="C19">
        <v>11</v>
      </c>
      <c r="F19">
        <v>0</v>
      </c>
      <c r="G19">
        <v>0</v>
      </c>
      <c r="H19">
        <v>20</v>
      </c>
      <c r="I19">
        <v>0</v>
      </c>
      <c r="J19">
        <v>0</v>
      </c>
      <c r="K19">
        <v>0</v>
      </c>
      <c r="N19">
        <v>0</v>
      </c>
      <c r="O19">
        <v>21</v>
      </c>
      <c r="P19">
        <v>1</v>
      </c>
      <c r="Q19">
        <v>40</v>
      </c>
      <c r="S19">
        <v>0</v>
      </c>
      <c r="T19">
        <v>1</v>
      </c>
      <c r="U19">
        <v>3</v>
      </c>
      <c r="V19">
        <v>1</v>
      </c>
      <c r="W19">
        <v>1</v>
      </c>
      <c r="AA19">
        <v>0</v>
      </c>
      <c r="AB19">
        <v>0</v>
      </c>
      <c r="AD19">
        <v>7</v>
      </c>
      <c r="AE19">
        <v>1</v>
      </c>
      <c r="AF19">
        <v>0</v>
      </c>
      <c r="AH19">
        <v>0</v>
      </c>
      <c r="AJ19">
        <v>2</v>
      </c>
      <c r="AK19">
        <v>1</v>
      </c>
      <c r="AL19">
        <v>1</v>
      </c>
      <c r="AM19">
        <v>1</v>
      </c>
      <c r="AN19">
        <v>1</v>
      </c>
      <c r="AO19">
        <v>1</v>
      </c>
      <c r="AP19">
        <v>1</v>
      </c>
      <c r="AQ19">
        <v>0</v>
      </c>
      <c r="AR19">
        <v>0</v>
      </c>
    </row>
    <row r="20" spans="1:45">
      <c r="A20" s="1"/>
      <c r="B20" t="s">
        <v>114</v>
      </c>
      <c r="C20">
        <v>9</v>
      </c>
      <c r="F20">
        <v>0</v>
      </c>
      <c r="G20">
        <v>8</v>
      </c>
      <c r="H20">
        <v>14</v>
      </c>
      <c r="I20">
        <v>0</v>
      </c>
      <c r="J20">
        <v>0</v>
      </c>
      <c r="K20">
        <v>0</v>
      </c>
      <c r="N20">
        <v>0</v>
      </c>
      <c r="O20">
        <v>0</v>
      </c>
      <c r="P20">
        <v>0</v>
      </c>
      <c r="Q20">
        <v>28</v>
      </c>
      <c r="S20">
        <v>0</v>
      </c>
      <c r="T20">
        <v>3</v>
      </c>
      <c r="U20">
        <v>1</v>
      </c>
      <c r="V20">
        <v>0</v>
      </c>
      <c r="W20">
        <v>4</v>
      </c>
      <c r="AA20">
        <f>4+AF20</f>
        <v>10</v>
      </c>
      <c r="AB20">
        <v>2</v>
      </c>
      <c r="AD20">
        <v>14</v>
      </c>
      <c r="AE20">
        <v>2</v>
      </c>
      <c r="AF20">
        <v>6</v>
      </c>
      <c r="AH20">
        <v>2</v>
      </c>
      <c r="AJ20">
        <v>1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</v>
      </c>
      <c r="AR20">
        <v>1</v>
      </c>
      <c r="AS20" t="s">
        <v>93</v>
      </c>
    </row>
    <row r="21" spans="1:45">
      <c r="A21" s="1"/>
      <c r="B21" t="s">
        <v>115</v>
      </c>
      <c r="C21">
        <v>8</v>
      </c>
      <c r="F21">
        <v>2</v>
      </c>
      <c r="G21">
        <v>0</v>
      </c>
      <c r="H21">
        <v>8</v>
      </c>
      <c r="I21">
        <v>3</v>
      </c>
      <c r="J21">
        <v>0</v>
      </c>
      <c r="K21">
        <v>0</v>
      </c>
      <c r="N21">
        <v>11</v>
      </c>
      <c r="O21">
        <f>8*2+3*3</f>
        <v>25</v>
      </c>
      <c r="P21">
        <v>0</v>
      </c>
      <c r="Q21">
        <v>25</v>
      </c>
      <c r="S21">
        <v>0</v>
      </c>
      <c r="T21">
        <v>0</v>
      </c>
      <c r="U21">
        <v>0</v>
      </c>
      <c r="V21">
        <v>0</v>
      </c>
      <c r="W21">
        <v>0</v>
      </c>
      <c r="AA21">
        <f>3+AF21</f>
        <v>7</v>
      </c>
      <c r="AB21">
        <v>2</v>
      </c>
      <c r="AD21">
        <v>14</v>
      </c>
      <c r="AE21">
        <v>0</v>
      </c>
      <c r="AF21">
        <v>4</v>
      </c>
      <c r="AH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5">
      <c r="A22" s="1"/>
      <c r="B22" t="s">
        <v>116</v>
      </c>
      <c r="C22">
        <v>16</v>
      </c>
      <c r="F22">
        <v>1</v>
      </c>
      <c r="G22">
        <v>3</v>
      </c>
      <c r="H22">
        <v>26</v>
      </c>
      <c r="I22">
        <v>1</v>
      </c>
      <c r="J22">
        <v>0</v>
      </c>
      <c r="K22">
        <v>3</v>
      </c>
      <c r="N22">
        <v>0</v>
      </c>
      <c r="O22">
        <v>0</v>
      </c>
      <c r="P22">
        <v>2</v>
      </c>
      <c r="Q22">
        <v>70</v>
      </c>
      <c r="S22">
        <v>1</v>
      </c>
      <c r="T22">
        <v>4</v>
      </c>
      <c r="U22">
        <v>2</v>
      </c>
      <c r="V22">
        <v>0</v>
      </c>
      <c r="W22">
        <v>1</v>
      </c>
      <c r="AA22">
        <f>16+AF22</f>
        <v>27</v>
      </c>
      <c r="AB22">
        <v>1</v>
      </c>
      <c r="AD22">
        <v>30</v>
      </c>
      <c r="AE22">
        <v>0</v>
      </c>
      <c r="AF22">
        <v>11</v>
      </c>
      <c r="AH22">
        <v>0</v>
      </c>
      <c r="AJ22">
        <v>0</v>
      </c>
      <c r="AK22">
        <v>1</v>
      </c>
      <c r="AL22">
        <v>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 t="s">
        <v>92</v>
      </c>
    </row>
    <row r="23" spans="1:45">
      <c r="A23" s="1"/>
      <c r="B23" t="s">
        <v>103</v>
      </c>
      <c r="C23">
        <v>22</v>
      </c>
      <c r="F23">
        <v>0</v>
      </c>
      <c r="G23">
        <v>0</v>
      </c>
      <c r="H23">
        <v>21</v>
      </c>
      <c r="I23">
        <v>0</v>
      </c>
      <c r="J23">
        <v>0</v>
      </c>
      <c r="K23">
        <v>0</v>
      </c>
      <c r="N23">
        <v>21</v>
      </c>
      <c r="O23">
        <f>21*2</f>
        <v>42</v>
      </c>
      <c r="P23">
        <v>0</v>
      </c>
      <c r="Q23">
        <v>42</v>
      </c>
      <c r="S23">
        <v>0</v>
      </c>
      <c r="T23">
        <v>0</v>
      </c>
      <c r="U23">
        <v>0</v>
      </c>
      <c r="V23">
        <v>0</v>
      </c>
      <c r="W23">
        <v>0</v>
      </c>
      <c r="AA23">
        <v>22</v>
      </c>
      <c r="AB23">
        <v>0</v>
      </c>
      <c r="AD23">
        <v>0</v>
      </c>
      <c r="AE23">
        <v>0</v>
      </c>
      <c r="AF23">
        <v>7</v>
      </c>
      <c r="AH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 t="s">
        <v>110</v>
      </c>
    </row>
    <row r="24" spans="1:45">
      <c r="A24" s="1"/>
      <c r="B24" t="s">
        <v>105</v>
      </c>
      <c r="C24">
        <v>7</v>
      </c>
      <c r="F24">
        <v>0</v>
      </c>
      <c r="G24">
        <v>1</v>
      </c>
      <c r="H24">
        <v>7</v>
      </c>
      <c r="I24">
        <v>0</v>
      </c>
      <c r="J24">
        <v>0</v>
      </c>
      <c r="K24">
        <v>0</v>
      </c>
      <c r="N24">
        <v>0</v>
      </c>
      <c r="O24">
        <v>0</v>
      </c>
      <c r="P24">
        <v>0</v>
      </c>
      <c r="Q24">
        <v>14</v>
      </c>
      <c r="S24">
        <v>0</v>
      </c>
      <c r="T24">
        <v>0</v>
      </c>
      <c r="U24">
        <v>2</v>
      </c>
      <c r="V24">
        <v>0</v>
      </c>
      <c r="W24">
        <v>0</v>
      </c>
      <c r="AA24">
        <v>3</v>
      </c>
      <c r="AB24">
        <v>1</v>
      </c>
      <c r="AD24">
        <v>7</v>
      </c>
      <c r="AE24">
        <v>0</v>
      </c>
      <c r="AF24">
        <v>5</v>
      </c>
      <c r="AH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 t="s">
        <v>73</v>
      </c>
    </row>
    <row r="25" spans="1:45">
      <c r="A25" s="1"/>
      <c r="B25" t="s">
        <v>106</v>
      </c>
      <c r="C25">
        <v>6</v>
      </c>
      <c r="F25">
        <v>0</v>
      </c>
      <c r="G25">
        <v>0</v>
      </c>
      <c r="H25">
        <v>8</v>
      </c>
      <c r="I25">
        <v>0</v>
      </c>
      <c r="J25">
        <v>0</v>
      </c>
      <c r="K25">
        <v>0</v>
      </c>
      <c r="N25">
        <v>0</v>
      </c>
      <c r="O25">
        <v>0</v>
      </c>
      <c r="P25">
        <v>0</v>
      </c>
      <c r="Q25">
        <v>16</v>
      </c>
      <c r="S25">
        <v>0</v>
      </c>
      <c r="T25">
        <v>0</v>
      </c>
      <c r="U25">
        <v>0</v>
      </c>
      <c r="V25">
        <v>0</v>
      </c>
      <c r="W25">
        <v>0</v>
      </c>
      <c r="AA25">
        <f>3+AF25</f>
        <v>6</v>
      </c>
      <c r="AB25">
        <v>0</v>
      </c>
      <c r="AD25">
        <v>8</v>
      </c>
      <c r="AE25">
        <v>0</v>
      </c>
      <c r="AF25">
        <v>3</v>
      </c>
      <c r="AH25">
        <v>1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5">
      <c r="A26" s="1"/>
      <c r="B26" t="s">
        <v>107</v>
      </c>
      <c r="C26">
        <v>25</v>
      </c>
      <c r="F26">
        <v>2</v>
      </c>
      <c r="G26">
        <v>0</v>
      </c>
      <c r="H26">
        <v>42</v>
      </c>
      <c r="I26">
        <v>2</v>
      </c>
      <c r="J26">
        <v>0</v>
      </c>
      <c r="K26">
        <v>0</v>
      </c>
      <c r="N26">
        <v>0</v>
      </c>
      <c r="O26">
        <v>0</v>
      </c>
      <c r="P26">
        <v>0</v>
      </c>
      <c r="Q26">
        <v>44</v>
      </c>
      <c r="S26">
        <v>0</v>
      </c>
      <c r="T26">
        <v>0</v>
      </c>
      <c r="U26">
        <v>0</v>
      </c>
      <c r="V26">
        <v>0</v>
      </c>
      <c r="W26">
        <v>0</v>
      </c>
      <c r="AA26">
        <f>3+AF26</f>
        <v>26</v>
      </c>
      <c r="AB26">
        <v>0</v>
      </c>
      <c r="AD26">
        <v>44</v>
      </c>
      <c r="AE26">
        <v>2</v>
      </c>
      <c r="AF26">
        <v>23</v>
      </c>
      <c r="AH26">
        <v>2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5">
      <c r="A27" s="1"/>
      <c r="B27" t="s">
        <v>109</v>
      </c>
      <c r="C27">
        <v>18</v>
      </c>
      <c r="F27">
        <v>1</v>
      </c>
      <c r="G27">
        <v>1</v>
      </c>
      <c r="H27">
        <v>18</v>
      </c>
      <c r="I27">
        <v>1</v>
      </c>
      <c r="J27">
        <v>0</v>
      </c>
      <c r="K27">
        <v>0</v>
      </c>
      <c r="N27">
        <v>0</v>
      </c>
      <c r="O27">
        <v>0</v>
      </c>
      <c r="P27">
        <v>0</v>
      </c>
      <c r="Q27">
        <v>19</v>
      </c>
      <c r="S27">
        <v>0</v>
      </c>
      <c r="T27">
        <v>0</v>
      </c>
      <c r="U27">
        <v>4</v>
      </c>
      <c r="V27">
        <v>1</v>
      </c>
      <c r="W27">
        <v>1</v>
      </c>
      <c r="AA27">
        <f>4+AF27</f>
        <v>18</v>
      </c>
      <c r="AB27">
        <v>2</v>
      </c>
      <c r="AD27">
        <v>19</v>
      </c>
      <c r="AE27">
        <v>2</v>
      </c>
      <c r="AF27">
        <v>14</v>
      </c>
      <c r="AH27">
        <v>2</v>
      </c>
      <c r="AJ27">
        <v>1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 t="s">
        <v>74</v>
      </c>
    </row>
    <row r="28" spans="1:45">
      <c r="A28" s="1" t="s">
        <v>96</v>
      </c>
    </row>
    <row r="29" spans="1:45">
      <c r="B29" t="s">
        <v>117</v>
      </c>
      <c r="C29">
        <v>8</v>
      </c>
      <c r="D29">
        <v>0</v>
      </c>
      <c r="E29">
        <v>0</v>
      </c>
      <c r="F29">
        <v>0</v>
      </c>
      <c r="H29">
        <v>8</v>
      </c>
      <c r="I29">
        <v>1</v>
      </c>
      <c r="J29">
        <v>0</v>
      </c>
      <c r="K29">
        <v>0</v>
      </c>
      <c r="N29">
        <v>8</v>
      </c>
      <c r="O29">
        <v>0</v>
      </c>
      <c r="Q29">
        <v>19</v>
      </c>
      <c r="R29">
        <v>0</v>
      </c>
      <c r="U29">
        <v>0</v>
      </c>
      <c r="V29">
        <v>0</v>
      </c>
      <c r="W29">
        <v>0</v>
      </c>
      <c r="X29">
        <v>30</v>
      </c>
      <c r="Y29">
        <v>0</v>
      </c>
      <c r="Z29">
        <v>0</v>
      </c>
      <c r="AC29">
        <v>2</v>
      </c>
      <c r="AF29">
        <v>8</v>
      </c>
      <c r="AG29">
        <v>0</v>
      </c>
      <c r="AH29">
        <v>0</v>
      </c>
      <c r="AI29">
        <v>0</v>
      </c>
      <c r="AK29">
        <v>0</v>
      </c>
      <c r="AL29">
        <v>0</v>
      </c>
      <c r="AS29" t="s">
        <v>131</v>
      </c>
    </row>
    <row r="30" spans="1:45">
      <c r="B30" t="s">
        <v>75</v>
      </c>
      <c r="C30">
        <v>10</v>
      </c>
      <c r="D30">
        <v>0</v>
      </c>
      <c r="E30">
        <v>0</v>
      </c>
      <c r="F30">
        <v>0</v>
      </c>
      <c r="H30">
        <v>9</v>
      </c>
      <c r="I30">
        <v>0</v>
      </c>
      <c r="J30">
        <v>0</v>
      </c>
      <c r="K30">
        <v>0</v>
      </c>
      <c r="N30">
        <v>9</v>
      </c>
      <c r="O30">
        <v>0</v>
      </c>
      <c r="Q30">
        <v>18</v>
      </c>
      <c r="R30">
        <v>1</v>
      </c>
      <c r="U30">
        <v>4</v>
      </c>
      <c r="V30">
        <v>0</v>
      </c>
      <c r="W30">
        <v>0</v>
      </c>
      <c r="X30">
        <v>30</v>
      </c>
      <c r="Y30">
        <v>0</v>
      </c>
      <c r="Z30">
        <v>0</v>
      </c>
      <c r="AC30">
        <v>4</v>
      </c>
      <c r="AF30">
        <v>5</v>
      </c>
      <c r="AG30">
        <v>1</v>
      </c>
      <c r="AH30">
        <v>1</v>
      </c>
      <c r="AI30">
        <v>1</v>
      </c>
      <c r="AK30">
        <v>2</v>
      </c>
      <c r="AL30">
        <v>2</v>
      </c>
      <c r="AS30" t="s">
        <v>76</v>
      </c>
    </row>
    <row r="31" spans="1:45">
      <c r="B31" t="s">
        <v>22</v>
      </c>
      <c r="C31">
        <v>11</v>
      </c>
      <c r="D31">
        <v>0</v>
      </c>
      <c r="E31">
        <v>7</v>
      </c>
      <c r="F31">
        <v>0</v>
      </c>
      <c r="H31">
        <v>18</v>
      </c>
      <c r="I31">
        <v>0</v>
      </c>
      <c r="J31">
        <v>0</v>
      </c>
      <c r="K31">
        <v>0</v>
      </c>
      <c r="N31">
        <v>4</v>
      </c>
      <c r="O31">
        <v>0</v>
      </c>
      <c r="Q31">
        <f>18*2</f>
        <v>36</v>
      </c>
      <c r="R31">
        <v>0</v>
      </c>
      <c r="U31">
        <v>0</v>
      </c>
      <c r="V31">
        <v>0</v>
      </c>
      <c r="W31">
        <v>0</v>
      </c>
      <c r="X31">
        <v>34</v>
      </c>
      <c r="Y31">
        <v>0</v>
      </c>
      <c r="Z31">
        <v>0</v>
      </c>
      <c r="AC31">
        <v>2</v>
      </c>
      <c r="AF31">
        <v>11</v>
      </c>
      <c r="AG31">
        <v>0</v>
      </c>
      <c r="AH31">
        <v>0</v>
      </c>
      <c r="AI31">
        <v>0</v>
      </c>
      <c r="AK31">
        <v>0</v>
      </c>
      <c r="AL31">
        <v>0</v>
      </c>
      <c r="AS31" t="s">
        <v>77</v>
      </c>
    </row>
    <row r="32" spans="1:45">
      <c r="B32" t="s">
        <v>99</v>
      </c>
      <c r="C32">
        <v>11</v>
      </c>
      <c r="D32">
        <v>0</v>
      </c>
      <c r="E32">
        <v>2</v>
      </c>
      <c r="F32">
        <v>0</v>
      </c>
      <c r="H32">
        <v>12</v>
      </c>
      <c r="I32">
        <v>0</v>
      </c>
      <c r="J32">
        <v>0</v>
      </c>
      <c r="K32">
        <v>0</v>
      </c>
      <c r="N32">
        <v>8</v>
      </c>
      <c r="O32">
        <v>0</v>
      </c>
      <c r="Q32">
        <v>24</v>
      </c>
      <c r="R32">
        <v>0</v>
      </c>
      <c r="U32">
        <v>6</v>
      </c>
      <c r="V32">
        <v>0</v>
      </c>
      <c r="W32">
        <v>0</v>
      </c>
      <c r="X32">
        <v>20</v>
      </c>
      <c r="Y32">
        <v>0</v>
      </c>
      <c r="Z32">
        <v>0</v>
      </c>
      <c r="AC32">
        <v>5</v>
      </c>
      <c r="AF32">
        <v>5</v>
      </c>
      <c r="AG32">
        <v>0</v>
      </c>
      <c r="AH32">
        <v>0</v>
      </c>
      <c r="AI32">
        <v>0</v>
      </c>
      <c r="AK32">
        <v>1</v>
      </c>
      <c r="AL32">
        <v>1</v>
      </c>
    </row>
    <row r="33" spans="1:45">
      <c r="B33" t="s">
        <v>134</v>
      </c>
      <c r="C33">
        <v>11</v>
      </c>
      <c r="D33">
        <v>0</v>
      </c>
      <c r="E33">
        <v>0</v>
      </c>
      <c r="F33">
        <v>0</v>
      </c>
      <c r="H33">
        <v>0</v>
      </c>
      <c r="I33">
        <v>0</v>
      </c>
      <c r="J33">
        <v>0</v>
      </c>
      <c r="K33">
        <v>0</v>
      </c>
      <c r="N33">
        <v>0</v>
      </c>
      <c r="O33">
        <v>0</v>
      </c>
      <c r="Q33">
        <v>0</v>
      </c>
      <c r="R33">
        <v>0</v>
      </c>
      <c r="U33">
        <v>11</v>
      </c>
      <c r="V33">
        <v>0</v>
      </c>
      <c r="W33">
        <v>0</v>
      </c>
      <c r="X33">
        <v>17</v>
      </c>
      <c r="Y33">
        <v>1</v>
      </c>
      <c r="Z33">
        <v>1</v>
      </c>
      <c r="AC33">
        <v>0</v>
      </c>
      <c r="AF33">
        <v>0</v>
      </c>
      <c r="AG33">
        <v>0</v>
      </c>
      <c r="AH33">
        <v>0</v>
      </c>
      <c r="AI33">
        <v>0</v>
      </c>
      <c r="AK33">
        <v>3</v>
      </c>
      <c r="AL33">
        <v>4</v>
      </c>
      <c r="AS33" t="s">
        <v>78</v>
      </c>
    </row>
    <row r="34" spans="1:45">
      <c r="B34" t="s">
        <v>100</v>
      </c>
      <c r="C34">
        <v>4</v>
      </c>
      <c r="D34">
        <v>4</v>
      </c>
      <c r="E34">
        <v>0</v>
      </c>
      <c r="F34">
        <v>0</v>
      </c>
      <c r="H34">
        <v>10</v>
      </c>
      <c r="I34">
        <v>0</v>
      </c>
      <c r="J34">
        <v>0</v>
      </c>
      <c r="K34">
        <v>0</v>
      </c>
      <c r="N34">
        <v>11</v>
      </c>
      <c r="O34">
        <v>0</v>
      </c>
      <c r="Q34">
        <v>22</v>
      </c>
      <c r="R34">
        <v>0</v>
      </c>
      <c r="U34">
        <v>0</v>
      </c>
      <c r="V34">
        <v>0</v>
      </c>
      <c r="W34">
        <v>0</v>
      </c>
      <c r="X34">
        <v>25</v>
      </c>
      <c r="Y34">
        <v>0</v>
      </c>
      <c r="Z34">
        <v>0</v>
      </c>
      <c r="AC34">
        <v>6</v>
      </c>
      <c r="AF34">
        <v>4</v>
      </c>
      <c r="AG34">
        <v>0</v>
      </c>
      <c r="AH34">
        <v>4</v>
      </c>
      <c r="AI34">
        <v>4</v>
      </c>
      <c r="AK34">
        <v>0</v>
      </c>
      <c r="AL34">
        <v>0</v>
      </c>
      <c r="AS34" t="s">
        <v>127</v>
      </c>
    </row>
    <row r="35" spans="1:45">
      <c r="B35" t="s">
        <v>101</v>
      </c>
      <c r="C35">
        <v>4</v>
      </c>
      <c r="D35">
        <v>1</v>
      </c>
      <c r="E35">
        <v>0</v>
      </c>
      <c r="F35">
        <v>0</v>
      </c>
      <c r="H35">
        <v>6</v>
      </c>
      <c r="I35">
        <v>0</v>
      </c>
      <c r="J35">
        <v>0</v>
      </c>
      <c r="K35">
        <v>0</v>
      </c>
      <c r="N35">
        <v>6</v>
      </c>
      <c r="O35">
        <v>0</v>
      </c>
      <c r="Q35">
        <v>12</v>
      </c>
      <c r="R35">
        <v>0</v>
      </c>
      <c r="U35">
        <v>0</v>
      </c>
      <c r="V35">
        <v>0</v>
      </c>
      <c r="W35">
        <v>0</v>
      </c>
      <c r="X35">
        <v>20</v>
      </c>
      <c r="Y35">
        <v>1</v>
      </c>
      <c r="Z35">
        <v>1</v>
      </c>
      <c r="AC35">
        <v>2</v>
      </c>
      <c r="AF35">
        <v>1</v>
      </c>
      <c r="AG35">
        <v>2</v>
      </c>
      <c r="AH35">
        <v>1</v>
      </c>
      <c r="AI35">
        <v>1</v>
      </c>
      <c r="AK35">
        <v>0</v>
      </c>
      <c r="AL35">
        <v>0</v>
      </c>
      <c r="AS35" t="s">
        <v>79</v>
      </c>
    </row>
    <row r="36" spans="1:45">
      <c r="B36" t="s">
        <v>102</v>
      </c>
      <c r="C36">
        <v>10</v>
      </c>
      <c r="D36">
        <v>0</v>
      </c>
      <c r="E36">
        <v>0</v>
      </c>
      <c r="F36">
        <v>0</v>
      </c>
      <c r="H36">
        <v>3</v>
      </c>
      <c r="I36">
        <v>0</v>
      </c>
      <c r="J36">
        <v>0</v>
      </c>
      <c r="K36">
        <v>0</v>
      </c>
      <c r="N36">
        <v>3</v>
      </c>
      <c r="O36">
        <v>0</v>
      </c>
      <c r="Q36">
        <v>6</v>
      </c>
      <c r="R36">
        <v>0</v>
      </c>
      <c r="U36">
        <v>6</v>
      </c>
      <c r="V36">
        <v>0</v>
      </c>
      <c r="W36">
        <v>0</v>
      </c>
      <c r="X36">
        <v>36</v>
      </c>
      <c r="Y36">
        <v>0</v>
      </c>
      <c r="Z36">
        <v>0</v>
      </c>
      <c r="AC36">
        <v>2</v>
      </c>
      <c r="AF36">
        <v>4</v>
      </c>
      <c r="AG36">
        <v>0</v>
      </c>
      <c r="AH36">
        <v>0</v>
      </c>
      <c r="AI36">
        <v>0</v>
      </c>
      <c r="AK36">
        <v>2</v>
      </c>
      <c r="AL36">
        <v>2</v>
      </c>
    </row>
    <row r="37" spans="1:45">
      <c r="B37" t="s">
        <v>104</v>
      </c>
      <c r="C37">
        <v>4</v>
      </c>
      <c r="D37">
        <v>1</v>
      </c>
      <c r="E37">
        <v>0</v>
      </c>
      <c r="F37">
        <v>0</v>
      </c>
      <c r="H37">
        <v>4</v>
      </c>
      <c r="I37">
        <v>2</v>
      </c>
      <c r="J37">
        <v>0</v>
      </c>
      <c r="K37">
        <v>0</v>
      </c>
      <c r="N37">
        <v>4</v>
      </c>
      <c r="O37">
        <v>2</v>
      </c>
      <c r="Q37">
        <v>0</v>
      </c>
      <c r="R37">
        <v>0</v>
      </c>
      <c r="U37">
        <v>2</v>
      </c>
      <c r="V37">
        <v>0</v>
      </c>
      <c r="W37">
        <v>0</v>
      </c>
      <c r="X37">
        <v>21</v>
      </c>
      <c r="Y37">
        <v>1</v>
      </c>
      <c r="Z37">
        <v>1</v>
      </c>
      <c r="AC37">
        <v>6</v>
      </c>
      <c r="AF37">
        <v>3</v>
      </c>
      <c r="AG37">
        <v>0</v>
      </c>
      <c r="AH37">
        <v>1</v>
      </c>
      <c r="AI37">
        <v>1</v>
      </c>
      <c r="AK37">
        <v>0</v>
      </c>
      <c r="AL37">
        <v>0</v>
      </c>
      <c r="AS37" t="s">
        <v>80</v>
      </c>
    </row>
    <row r="38" spans="1:45">
      <c r="B38" t="s">
        <v>108</v>
      </c>
      <c r="C38">
        <v>11</v>
      </c>
      <c r="D38">
        <v>0</v>
      </c>
      <c r="E38">
        <v>0</v>
      </c>
      <c r="F38">
        <v>0</v>
      </c>
      <c r="H38">
        <v>10</v>
      </c>
      <c r="I38">
        <v>0</v>
      </c>
      <c r="J38">
        <v>0</v>
      </c>
      <c r="K38">
        <v>0</v>
      </c>
      <c r="N38">
        <v>10</v>
      </c>
      <c r="O38">
        <v>2</v>
      </c>
      <c r="Q38">
        <v>20</v>
      </c>
      <c r="R38">
        <v>0</v>
      </c>
      <c r="U38">
        <v>2</v>
      </c>
      <c r="V38">
        <v>0</v>
      </c>
      <c r="W38">
        <v>0</v>
      </c>
      <c r="X38">
        <v>49</v>
      </c>
      <c r="Y38">
        <v>0</v>
      </c>
      <c r="Z38">
        <v>0</v>
      </c>
      <c r="AC38">
        <v>5</v>
      </c>
      <c r="AF38">
        <v>10</v>
      </c>
      <c r="AG38">
        <v>0</v>
      </c>
      <c r="AH38">
        <v>0</v>
      </c>
      <c r="AI38">
        <v>0</v>
      </c>
      <c r="AK38">
        <v>0</v>
      </c>
      <c r="AL38">
        <v>0</v>
      </c>
      <c r="AS38" t="s">
        <v>81</v>
      </c>
    </row>
    <row r="40" spans="1:45">
      <c r="A40" t="s">
        <v>45</v>
      </c>
      <c r="C40">
        <f>SUM(C7:C39)</f>
        <v>411</v>
      </c>
      <c r="D40">
        <f t="shared" ref="D40:AR40" si="0">SUM(D7:D39)</f>
        <v>6</v>
      </c>
      <c r="E40">
        <f t="shared" si="0"/>
        <v>9</v>
      </c>
      <c r="F40">
        <f t="shared" si="0"/>
        <v>7</v>
      </c>
      <c r="G40">
        <f t="shared" si="0"/>
        <v>13</v>
      </c>
      <c r="H40">
        <f t="shared" si="0"/>
        <v>378</v>
      </c>
      <c r="I40">
        <f t="shared" si="0"/>
        <v>12</v>
      </c>
      <c r="J40">
        <f t="shared" si="0"/>
        <v>4</v>
      </c>
      <c r="K40">
        <f t="shared" si="0"/>
        <v>3</v>
      </c>
      <c r="L40">
        <f t="shared" si="0"/>
        <v>8</v>
      </c>
      <c r="M40">
        <f t="shared" si="0"/>
        <v>14</v>
      </c>
      <c r="N40">
        <f t="shared" si="0"/>
        <v>95</v>
      </c>
      <c r="O40">
        <f t="shared" si="0"/>
        <v>232</v>
      </c>
      <c r="P40">
        <f t="shared" si="0"/>
        <v>3</v>
      </c>
      <c r="Q40">
        <f t="shared" si="0"/>
        <v>741</v>
      </c>
      <c r="R40">
        <f t="shared" si="0"/>
        <v>10</v>
      </c>
      <c r="S40">
        <f t="shared" si="0"/>
        <v>1</v>
      </c>
      <c r="T40">
        <f t="shared" si="0"/>
        <v>8</v>
      </c>
      <c r="U40">
        <f t="shared" si="0"/>
        <v>155</v>
      </c>
      <c r="V40">
        <f t="shared" si="0"/>
        <v>2</v>
      </c>
      <c r="W40">
        <f t="shared" si="0"/>
        <v>7</v>
      </c>
      <c r="X40">
        <f t="shared" si="0"/>
        <v>495</v>
      </c>
      <c r="Y40">
        <f t="shared" si="0"/>
        <v>3</v>
      </c>
      <c r="Z40">
        <f t="shared" si="0"/>
        <v>3</v>
      </c>
      <c r="AA40">
        <f t="shared" si="0"/>
        <v>182</v>
      </c>
      <c r="AB40">
        <f t="shared" si="0"/>
        <v>18</v>
      </c>
      <c r="AC40">
        <f t="shared" si="0"/>
        <v>34</v>
      </c>
      <c r="AD40">
        <f t="shared" si="0"/>
        <v>211</v>
      </c>
      <c r="AE40">
        <f t="shared" si="0"/>
        <v>7</v>
      </c>
      <c r="AF40">
        <f t="shared" si="0"/>
        <v>143</v>
      </c>
      <c r="AG40">
        <f t="shared" si="0"/>
        <v>3</v>
      </c>
      <c r="AH40">
        <f t="shared" si="0"/>
        <v>14</v>
      </c>
      <c r="AI40">
        <f t="shared" si="0"/>
        <v>7</v>
      </c>
      <c r="AJ40">
        <f t="shared" si="0"/>
        <v>10</v>
      </c>
      <c r="AK40">
        <f t="shared" si="0"/>
        <v>10</v>
      </c>
      <c r="AL40">
        <f t="shared" si="0"/>
        <v>11</v>
      </c>
      <c r="AM40">
        <f t="shared" si="0"/>
        <v>2</v>
      </c>
      <c r="AN40">
        <f t="shared" si="0"/>
        <v>1</v>
      </c>
      <c r="AO40">
        <f t="shared" si="0"/>
        <v>1</v>
      </c>
      <c r="AP40">
        <f t="shared" si="0"/>
        <v>1</v>
      </c>
      <c r="AQ40">
        <f t="shared" si="0"/>
        <v>1</v>
      </c>
      <c r="AR40">
        <f t="shared" si="0"/>
        <v>1</v>
      </c>
      <c r="AS40">
        <f>SUM(C40:AR40)-AC40-T40-O40-N40</f>
        <v>2908</v>
      </c>
    </row>
    <row r="41" spans="1:45">
      <c r="A41" t="s">
        <v>48</v>
      </c>
      <c r="C41">
        <f>C40/$AS$40*100</f>
        <v>14.133425034387894</v>
      </c>
      <c r="D41">
        <f t="shared" ref="D41:AR41" si="1">D40/$AS$40*100</f>
        <v>0.20632737276478677</v>
      </c>
      <c r="E41">
        <f t="shared" si="1"/>
        <v>0.30949105914718017</v>
      </c>
      <c r="F41">
        <f t="shared" si="1"/>
        <v>0.24071526822558462</v>
      </c>
      <c r="G41">
        <f t="shared" si="1"/>
        <v>0.44704264099037139</v>
      </c>
      <c r="H41">
        <f t="shared" si="1"/>
        <v>12.998624484181567</v>
      </c>
      <c r="I41">
        <f t="shared" si="1"/>
        <v>0.41265474552957354</v>
      </c>
      <c r="J41">
        <f t="shared" si="1"/>
        <v>0.13755158184319119</v>
      </c>
      <c r="K41">
        <f t="shared" si="1"/>
        <v>0.10316368638239339</v>
      </c>
      <c r="L41">
        <f t="shared" si="1"/>
        <v>0.27510316368638238</v>
      </c>
      <c r="M41">
        <f t="shared" si="1"/>
        <v>0.48143053645116923</v>
      </c>
      <c r="P41">
        <f t="shared" si="1"/>
        <v>0.10316368638239339</v>
      </c>
      <c r="Q41">
        <f t="shared" si="1"/>
        <v>25.481430536451171</v>
      </c>
      <c r="R41">
        <f t="shared" si="1"/>
        <v>0.34387895460797796</v>
      </c>
      <c r="S41">
        <f t="shared" si="1"/>
        <v>3.4387895460797797E-2</v>
      </c>
      <c r="T41">
        <f t="shared" si="1"/>
        <v>0.27510316368638238</v>
      </c>
      <c r="U41">
        <f t="shared" si="1"/>
        <v>5.330123796423659</v>
      </c>
      <c r="V41">
        <f t="shared" si="1"/>
        <v>6.8775790921595595E-2</v>
      </c>
      <c r="W41">
        <f t="shared" si="1"/>
        <v>0.24071526822558462</v>
      </c>
      <c r="X41">
        <f t="shared" si="1"/>
        <v>17.02200825309491</v>
      </c>
      <c r="Y41">
        <f t="shared" si="1"/>
        <v>0.10316368638239339</v>
      </c>
      <c r="Z41">
        <f t="shared" si="1"/>
        <v>0.10316368638239339</v>
      </c>
      <c r="AA41">
        <f t="shared" si="1"/>
        <v>6.258596973865199</v>
      </c>
      <c r="AB41">
        <f t="shared" si="1"/>
        <v>0.61898211829436034</v>
      </c>
      <c r="AC41">
        <f t="shared" si="1"/>
        <v>1.1691884456671253</v>
      </c>
      <c r="AD41">
        <f t="shared" si="1"/>
        <v>7.2558459422283352</v>
      </c>
      <c r="AE41">
        <f t="shared" si="1"/>
        <v>0.24071526822558462</v>
      </c>
      <c r="AF41">
        <f t="shared" si="1"/>
        <v>4.9174690508940859</v>
      </c>
      <c r="AG41">
        <f t="shared" si="1"/>
        <v>0.10316368638239339</v>
      </c>
      <c r="AH41">
        <f t="shared" si="1"/>
        <v>0.48143053645116923</v>
      </c>
      <c r="AI41">
        <f t="shared" si="1"/>
        <v>0.24071526822558462</v>
      </c>
      <c r="AJ41">
        <f t="shared" si="1"/>
        <v>0.34387895460797796</v>
      </c>
      <c r="AK41">
        <f t="shared" si="1"/>
        <v>0.34387895460797796</v>
      </c>
      <c r="AL41">
        <f t="shared" si="1"/>
        <v>0.37826685006877581</v>
      </c>
      <c r="AM41">
        <f t="shared" si="1"/>
        <v>6.8775790921595595E-2</v>
      </c>
      <c r="AN41">
        <f t="shared" si="1"/>
        <v>3.4387895460797797E-2</v>
      </c>
      <c r="AO41">
        <f t="shared" si="1"/>
        <v>3.4387895460797797E-2</v>
      </c>
      <c r="AP41">
        <f t="shared" si="1"/>
        <v>3.4387895460797797E-2</v>
      </c>
      <c r="AQ41">
        <f t="shared" si="1"/>
        <v>3.4387895460797797E-2</v>
      </c>
      <c r="AR41">
        <f t="shared" si="1"/>
        <v>3.4387895460797797E-2</v>
      </c>
    </row>
    <row r="42" spans="1:45">
      <c r="A42" t="s">
        <v>49</v>
      </c>
      <c r="C42">
        <f>SUM(C7:C16)</f>
        <v>87</v>
      </c>
      <c r="H42">
        <f>SUM(H7:H16)</f>
        <v>72</v>
      </c>
      <c r="I42">
        <f t="shared" ref="I42:R42" si="2">SUM(I7:I16)</f>
        <v>0</v>
      </c>
      <c r="J42">
        <f t="shared" si="2"/>
        <v>0</v>
      </c>
      <c r="K42">
        <f t="shared" si="2"/>
        <v>0</v>
      </c>
      <c r="L42">
        <f t="shared" si="2"/>
        <v>8</v>
      </c>
      <c r="M42">
        <f t="shared" si="2"/>
        <v>14</v>
      </c>
      <c r="P42">
        <f t="shared" si="2"/>
        <v>0</v>
      </c>
      <c r="Q42">
        <f t="shared" si="2"/>
        <v>140</v>
      </c>
      <c r="R42">
        <f t="shared" si="2"/>
        <v>9</v>
      </c>
      <c r="U42">
        <f>SUM(U7:U16)</f>
        <v>16</v>
      </c>
      <c r="V42">
        <f t="shared" ref="V42:X42" si="3">SUM(V7:V16)</f>
        <v>0</v>
      </c>
      <c r="W42">
        <f t="shared" si="3"/>
        <v>0</v>
      </c>
      <c r="X42">
        <f t="shared" si="3"/>
        <v>213</v>
      </c>
      <c r="AS42">
        <f>SUM(C42:AR42)</f>
        <v>559</v>
      </c>
    </row>
    <row r="43" spans="1:45">
      <c r="A43" t="s">
        <v>2</v>
      </c>
      <c r="C43">
        <f>C42/$AS$42*100</f>
        <v>15.563506261180679</v>
      </c>
      <c r="H43">
        <f>H42/$AS$42*100</f>
        <v>12.880143112701253</v>
      </c>
      <c r="I43">
        <f t="shared" ref="I43:M43" si="4">I42/$AS$42*100</f>
        <v>0</v>
      </c>
      <c r="J43">
        <f t="shared" si="4"/>
        <v>0</v>
      </c>
      <c r="K43">
        <f t="shared" si="4"/>
        <v>0</v>
      </c>
      <c r="L43">
        <f t="shared" si="4"/>
        <v>1.4311270125223614</v>
      </c>
      <c r="M43">
        <f t="shared" si="4"/>
        <v>2.5044722719141324</v>
      </c>
      <c r="P43">
        <f>P42/$AS$42*100</f>
        <v>0</v>
      </c>
      <c r="Q43">
        <f>Q42/$AS$42*100</f>
        <v>25.044722719141323</v>
      </c>
      <c r="R43">
        <f>R42/$AS$42*100</f>
        <v>1.6100178890876566</v>
      </c>
      <c r="U43">
        <f>U42/$AS$42*100</f>
        <v>2.8622540250447228</v>
      </c>
      <c r="V43">
        <f t="shared" ref="V43:X43" si="5">V42/$AS$42*100</f>
        <v>0</v>
      </c>
      <c r="W43">
        <f t="shared" si="5"/>
        <v>0</v>
      </c>
      <c r="X43">
        <f t="shared" si="5"/>
        <v>38.103756708407872</v>
      </c>
    </row>
    <row r="44" spans="1:45">
      <c r="A44" t="s">
        <v>3</v>
      </c>
      <c r="C44">
        <f>SUM(C18:C27)</f>
        <v>240</v>
      </c>
      <c r="F44">
        <f>SUM(F18:F27)</f>
        <v>7</v>
      </c>
      <c r="G44">
        <f t="shared" ref="G44:K44" si="6">SUM(G18:G27)</f>
        <v>13</v>
      </c>
      <c r="H44">
        <f t="shared" si="6"/>
        <v>226</v>
      </c>
      <c r="I44">
        <f t="shared" si="6"/>
        <v>9</v>
      </c>
      <c r="J44">
        <f t="shared" si="6"/>
        <v>4</v>
      </c>
      <c r="K44">
        <f t="shared" si="6"/>
        <v>3</v>
      </c>
      <c r="P44">
        <f t="shared" ref="O44:W44" si="7">SUM(P18:P27)</f>
        <v>3</v>
      </c>
      <c r="Q44">
        <f t="shared" si="7"/>
        <v>444</v>
      </c>
      <c r="S44">
        <f t="shared" si="7"/>
        <v>1</v>
      </c>
      <c r="T44">
        <f t="shared" si="7"/>
        <v>8</v>
      </c>
      <c r="U44">
        <f t="shared" si="7"/>
        <v>108</v>
      </c>
      <c r="V44">
        <f t="shared" si="7"/>
        <v>2</v>
      </c>
      <c r="W44">
        <f t="shared" si="7"/>
        <v>7</v>
      </c>
      <c r="AA44">
        <f>SUM(AA18:AA27)</f>
        <v>182</v>
      </c>
      <c r="AB44">
        <f>SUM(AB18:AB27)</f>
        <v>18</v>
      </c>
      <c r="AD44">
        <f t="shared" ref="AC44:AR44" si="8">SUM(AD18:AD27)</f>
        <v>211</v>
      </c>
      <c r="AE44">
        <f t="shared" si="8"/>
        <v>7</v>
      </c>
      <c r="AF44">
        <f t="shared" si="8"/>
        <v>92</v>
      </c>
      <c r="AH44">
        <f t="shared" si="8"/>
        <v>7</v>
      </c>
      <c r="AJ44">
        <f t="shared" si="8"/>
        <v>10</v>
      </c>
      <c r="AK44">
        <f t="shared" si="8"/>
        <v>2</v>
      </c>
      <c r="AL44">
        <f t="shared" si="8"/>
        <v>2</v>
      </c>
      <c r="AM44">
        <f t="shared" si="8"/>
        <v>2</v>
      </c>
      <c r="AN44">
        <f t="shared" si="8"/>
        <v>1</v>
      </c>
      <c r="AO44">
        <f t="shared" si="8"/>
        <v>1</v>
      </c>
      <c r="AP44">
        <f t="shared" si="8"/>
        <v>1</v>
      </c>
      <c r="AQ44">
        <f t="shared" si="8"/>
        <v>1</v>
      </c>
      <c r="AR44">
        <f t="shared" si="8"/>
        <v>1</v>
      </c>
      <c r="AS44">
        <f t="shared" ref="AS43:AS46" si="9">SUM(C44:AR44)</f>
        <v>1613</v>
      </c>
    </row>
    <row r="45" spans="1:45">
      <c r="A45" t="s">
        <v>4</v>
      </c>
      <c r="C45">
        <f>C44/$AS$44*100</f>
        <v>14.879107253564786</v>
      </c>
      <c r="F45">
        <f t="shared" ref="D45:K45" si="10">F44/$AS$44*100</f>
        <v>0.43397396156230628</v>
      </c>
      <c r="G45">
        <f t="shared" si="10"/>
        <v>0.80595164290142596</v>
      </c>
      <c r="H45">
        <f t="shared" si="10"/>
        <v>14.011159330440174</v>
      </c>
      <c r="I45">
        <f t="shared" si="10"/>
        <v>0.55796652200867947</v>
      </c>
      <c r="J45">
        <f t="shared" si="10"/>
        <v>0.24798512089274644</v>
      </c>
      <c r="K45">
        <f t="shared" si="10"/>
        <v>0.18598884066955984</v>
      </c>
      <c r="P45">
        <f t="shared" ref="P45:Q45" si="11">P44/$AS$44*100</f>
        <v>0.18598884066955984</v>
      </c>
      <c r="Q45">
        <f t="shared" si="11"/>
        <v>27.526348419094855</v>
      </c>
      <c r="S45">
        <f t="shared" ref="S45" si="12">S44/$AS$44*100</f>
        <v>6.1996280223186609E-2</v>
      </c>
      <c r="T45">
        <f t="shared" ref="T45" si="13">T44/$AS$44*100</f>
        <v>0.49597024178549287</v>
      </c>
      <c r="U45">
        <f t="shared" ref="U45" si="14">U44/$AS$44*100</f>
        <v>6.695598264104154</v>
      </c>
      <c r="V45">
        <f t="shared" ref="V45" si="15">V44/$AS$44*100</f>
        <v>0.12399256044637322</v>
      </c>
      <c r="W45">
        <f t="shared" ref="W45" si="16">W44/$AS$44*100</f>
        <v>0.43397396156230628</v>
      </c>
      <c r="AA45">
        <f t="shared" ref="AA45" si="17">AA44/$AS$44*100</f>
        <v>11.283323000619964</v>
      </c>
      <c r="AB45">
        <f t="shared" ref="AB45" si="18">AB44/$AS$44*100</f>
        <v>1.1159330440173589</v>
      </c>
      <c r="AD45">
        <f t="shared" ref="AD45" si="19">AD44/$AS$44*100</f>
        <v>13.081215127092374</v>
      </c>
      <c r="AE45">
        <f t="shared" ref="AE45" si="20">AE44/$AS$44*100</f>
        <v>0.43397396156230628</v>
      </c>
      <c r="AF45">
        <f t="shared" ref="AF45:AJ45" si="21">AF44/$AS$44*100</f>
        <v>5.7036577805331685</v>
      </c>
      <c r="AH45">
        <f t="shared" si="21"/>
        <v>0.43397396156230628</v>
      </c>
      <c r="AJ45">
        <f t="shared" si="21"/>
        <v>0.61996280223186617</v>
      </c>
      <c r="AK45">
        <f t="shared" ref="AK45" si="22">AK44/$AS$44*100</f>
        <v>0.12399256044637322</v>
      </c>
      <c r="AL45">
        <f t="shared" ref="AL45" si="23">AL44/$AS$44*100</f>
        <v>0.12399256044637322</v>
      </c>
      <c r="AM45">
        <f t="shared" ref="AM45" si="24">AM44/$AS$44*100</f>
        <v>0.12399256044637322</v>
      </c>
      <c r="AN45">
        <f t="shared" ref="AN45" si="25">AN44/$AS$44*100</f>
        <v>6.1996280223186609E-2</v>
      </c>
      <c r="AO45">
        <f t="shared" ref="AO45" si="26">AO44/$AS$44*100</f>
        <v>6.1996280223186609E-2</v>
      </c>
      <c r="AP45">
        <f t="shared" ref="AP45" si="27">AP44/$AS$44*100</f>
        <v>6.1996280223186609E-2</v>
      </c>
      <c r="AQ45">
        <f t="shared" ref="AQ45" si="28">AQ44/$AS$44*100</f>
        <v>6.1996280223186609E-2</v>
      </c>
      <c r="AR45">
        <f t="shared" ref="AR45" si="29">AR44/$AS$44*100</f>
        <v>6.1996280223186609E-2</v>
      </c>
    </row>
    <row r="46" spans="1:45">
      <c r="A46" t="s">
        <v>5</v>
      </c>
      <c r="C46">
        <f>SUM(C29:C38)</f>
        <v>84</v>
      </c>
      <c r="D46">
        <f t="shared" ref="D46:K46" si="30">SUM(D29:D38)</f>
        <v>6</v>
      </c>
      <c r="E46">
        <f t="shared" si="30"/>
        <v>9</v>
      </c>
      <c r="F46">
        <f t="shared" si="30"/>
        <v>0</v>
      </c>
      <c r="H46">
        <f t="shared" si="30"/>
        <v>80</v>
      </c>
      <c r="I46">
        <f t="shared" si="30"/>
        <v>3</v>
      </c>
      <c r="J46">
        <f t="shared" si="30"/>
        <v>0</v>
      </c>
      <c r="K46">
        <f t="shared" si="30"/>
        <v>0</v>
      </c>
      <c r="Q46">
        <f t="shared" ref="N46:R46" si="31">SUM(Q29:Q38)</f>
        <v>157</v>
      </c>
      <c r="R46">
        <f t="shared" si="31"/>
        <v>1</v>
      </c>
      <c r="U46">
        <f t="shared" ref="U46:Z46" si="32">SUM(U29:U38)</f>
        <v>31</v>
      </c>
      <c r="V46">
        <f t="shared" si="32"/>
        <v>0</v>
      </c>
      <c r="W46">
        <f t="shared" si="32"/>
        <v>0</v>
      </c>
      <c r="X46">
        <f t="shared" si="32"/>
        <v>282</v>
      </c>
      <c r="Y46">
        <f t="shared" si="32"/>
        <v>3</v>
      </c>
      <c r="Z46">
        <f t="shared" si="32"/>
        <v>3</v>
      </c>
      <c r="AC46">
        <f t="shared" ref="AC46" si="33">SUM(AC29:AC38)</f>
        <v>34</v>
      </c>
      <c r="AF46">
        <f t="shared" ref="AF46:AL46" si="34">SUM(AF29:AF38)</f>
        <v>51</v>
      </c>
      <c r="AG46">
        <f t="shared" si="34"/>
        <v>3</v>
      </c>
      <c r="AH46">
        <f t="shared" si="34"/>
        <v>7</v>
      </c>
      <c r="AI46">
        <f t="shared" si="34"/>
        <v>7</v>
      </c>
      <c r="AK46">
        <f t="shared" si="34"/>
        <v>8</v>
      </c>
      <c r="AL46">
        <f t="shared" si="34"/>
        <v>9</v>
      </c>
      <c r="AS46">
        <f t="shared" si="9"/>
        <v>778</v>
      </c>
    </row>
    <row r="47" spans="1:45">
      <c r="A47" t="s">
        <v>6</v>
      </c>
      <c r="C47">
        <f>C46/$AS$46*100</f>
        <v>10.796915167095115</v>
      </c>
      <c r="D47">
        <f t="shared" ref="D47:H47" si="35">D46/$AS$46*100</f>
        <v>0.77120822622107965</v>
      </c>
      <c r="E47">
        <f t="shared" si="35"/>
        <v>1.1568123393316194</v>
      </c>
      <c r="F47">
        <f t="shared" si="35"/>
        <v>0</v>
      </c>
      <c r="H47">
        <f t="shared" si="35"/>
        <v>10.282776349614396</v>
      </c>
      <c r="I47">
        <f t="shared" ref="I47" si="36">I46/$AS$46*100</f>
        <v>0.38560411311053983</v>
      </c>
      <c r="J47">
        <f t="shared" ref="J47" si="37">J46/$AS$46*100</f>
        <v>0</v>
      </c>
      <c r="K47">
        <f t="shared" ref="K47" si="38">K46/$AS$46*100</f>
        <v>0</v>
      </c>
      <c r="Q47">
        <f t="shared" ref="Q47:R47" si="39">Q46/$AS$46*100</f>
        <v>20.17994858611825</v>
      </c>
      <c r="R47">
        <f t="shared" si="39"/>
        <v>0.12853470437017994</v>
      </c>
      <c r="U47">
        <f t="shared" ref="U47" si="40">U46/$AS$46*100</f>
        <v>3.984575835475578</v>
      </c>
      <c r="V47">
        <f t="shared" ref="V47" si="41">V46/$AS$46*100</f>
        <v>0</v>
      </c>
      <c r="W47">
        <f t="shared" ref="W47" si="42">W46/$AS$46*100</f>
        <v>0</v>
      </c>
      <c r="X47">
        <f t="shared" ref="X47" si="43">X46/$AS$46*100</f>
        <v>36.246786632390744</v>
      </c>
      <c r="Y47">
        <f t="shared" ref="Y47" si="44">Y46/$AS$46*100</f>
        <v>0.38560411311053983</v>
      </c>
      <c r="Z47">
        <f t="shared" ref="Z47" si="45">Z46/$AS$46*100</f>
        <v>0.38560411311053983</v>
      </c>
      <c r="AC47">
        <f t="shared" ref="AC47" si="46">AC46/$AS$46*100</f>
        <v>4.3701799485861184</v>
      </c>
      <c r="AF47">
        <f t="shared" ref="AF47" si="47">AF46/$AS$46*100</f>
        <v>6.5552699228791766</v>
      </c>
      <c r="AG47">
        <f t="shared" ref="AG47" si="48">AG46/$AS$46*100</f>
        <v>0.38560411311053983</v>
      </c>
      <c r="AH47">
        <f t="shared" ref="AH47" si="49">AH46/$AS$46*100</f>
        <v>0.89974293059125965</v>
      </c>
      <c r="AI47">
        <f t="shared" ref="AI47:AL47" si="50">AI46/$AS$46*100</f>
        <v>0.89974293059125965</v>
      </c>
      <c r="AK47">
        <f t="shared" si="50"/>
        <v>1.0282776349614395</v>
      </c>
      <c r="AL47">
        <f t="shared" si="50"/>
        <v>1.1568123393316194</v>
      </c>
    </row>
    <row r="49" spans="1:44">
      <c r="A49" s="1" t="s">
        <v>82</v>
      </c>
      <c r="C49">
        <f>AVERAGE(C7:C16)</f>
        <v>8.6999999999999993</v>
      </c>
      <c r="H49">
        <f>AVERAGE(H7:H16)</f>
        <v>7.2</v>
      </c>
      <c r="I49">
        <f t="shared" ref="I49:Y49" si="51">AVERAGE(I7:I16)</f>
        <v>0</v>
      </c>
      <c r="J49">
        <f t="shared" si="51"/>
        <v>0</v>
      </c>
      <c r="K49">
        <f t="shared" si="51"/>
        <v>0</v>
      </c>
      <c r="L49">
        <f t="shared" si="51"/>
        <v>0.8</v>
      </c>
      <c r="M49">
        <f t="shared" si="51"/>
        <v>1.4</v>
      </c>
      <c r="N49">
        <f t="shared" si="51"/>
        <v>0</v>
      </c>
      <c r="O49">
        <f t="shared" si="51"/>
        <v>14</v>
      </c>
      <c r="P49">
        <f t="shared" si="51"/>
        <v>0</v>
      </c>
      <c r="Q49">
        <f t="shared" si="51"/>
        <v>14</v>
      </c>
      <c r="R49">
        <f t="shared" ref="R49" si="52">AVERAGE(R7:R16)</f>
        <v>0.9</v>
      </c>
      <c r="U49">
        <f t="shared" si="51"/>
        <v>1.6</v>
      </c>
      <c r="X49">
        <f t="shared" si="51"/>
        <v>21.3</v>
      </c>
    </row>
    <row r="50" spans="1:44">
      <c r="A50" s="1" t="s">
        <v>83</v>
      </c>
      <c r="C50">
        <f>AVERAGE(C18:C27)</f>
        <v>24</v>
      </c>
      <c r="F50">
        <f t="shared" ref="F50" si="53">AVERAGE(F18:F27)</f>
        <v>0.7</v>
      </c>
      <c r="G50">
        <f t="shared" ref="G50:AR50" si="54">AVERAGE(G18:G27)</f>
        <v>1.3</v>
      </c>
      <c r="H50">
        <f t="shared" si="54"/>
        <v>22.6</v>
      </c>
      <c r="I50">
        <f t="shared" si="54"/>
        <v>0.9</v>
      </c>
      <c r="J50">
        <f t="shared" si="54"/>
        <v>0.4</v>
      </c>
      <c r="K50">
        <f t="shared" si="54"/>
        <v>0.3</v>
      </c>
      <c r="N50">
        <f t="shared" si="54"/>
        <v>3.2</v>
      </c>
      <c r="O50">
        <f t="shared" si="54"/>
        <v>8.8000000000000007</v>
      </c>
      <c r="P50">
        <f t="shared" si="54"/>
        <v>0.3</v>
      </c>
      <c r="Q50">
        <f t="shared" si="54"/>
        <v>44.4</v>
      </c>
      <c r="S50">
        <f t="shared" ref="S50:T50" si="55">AVERAGE(S18:S27)</f>
        <v>0.1</v>
      </c>
      <c r="T50">
        <f t="shared" si="55"/>
        <v>0.8</v>
      </c>
      <c r="U50">
        <f t="shared" si="54"/>
        <v>10.8</v>
      </c>
      <c r="V50">
        <f t="shared" ref="V50:W50" si="56">AVERAGE(V18:V27)</f>
        <v>0.2</v>
      </c>
      <c r="W50">
        <f t="shared" si="56"/>
        <v>0.7</v>
      </c>
      <c r="AA50">
        <f t="shared" si="54"/>
        <v>18.2</v>
      </c>
      <c r="AB50">
        <f t="shared" si="54"/>
        <v>1.8</v>
      </c>
      <c r="AD50">
        <f t="shared" si="54"/>
        <v>21.1</v>
      </c>
      <c r="AE50">
        <f t="shared" ref="AE50" si="57">AVERAGE(AE18:AE27)</f>
        <v>0.7</v>
      </c>
      <c r="AF50">
        <f t="shared" si="54"/>
        <v>9.1999999999999993</v>
      </c>
      <c r="AH50">
        <f t="shared" si="54"/>
        <v>0.7</v>
      </c>
      <c r="AJ50">
        <f t="shared" ref="AJ50" si="58">AVERAGE(AJ18:AJ27)</f>
        <v>1</v>
      </c>
      <c r="AK50">
        <f t="shared" si="54"/>
        <v>0.2</v>
      </c>
      <c r="AL50">
        <f t="shared" si="54"/>
        <v>0.2</v>
      </c>
      <c r="AM50">
        <f t="shared" ref="AM50" si="59">AVERAGE(AM18:AM27)</f>
        <v>0.2</v>
      </c>
      <c r="AN50">
        <f t="shared" si="54"/>
        <v>0.1</v>
      </c>
      <c r="AO50">
        <f t="shared" si="54"/>
        <v>0.1</v>
      </c>
      <c r="AP50">
        <f t="shared" si="54"/>
        <v>0.1</v>
      </c>
      <c r="AQ50">
        <f t="shared" si="54"/>
        <v>0.1</v>
      </c>
      <c r="AR50">
        <f t="shared" si="54"/>
        <v>0.1</v>
      </c>
    </row>
    <row r="51" spans="1:44">
      <c r="A51" s="1" t="s">
        <v>84</v>
      </c>
      <c r="C51">
        <f>AVERAGE(C29:C38)</f>
        <v>8.4</v>
      </c>
      <c r="D51">
        <f t="shared" ref="D51:Z51" si="60">AVERAGE(D29:D38)</f>
        <v>0.6</v>
      </c>
      <c r="E51">
        <f t="shared" si="60"/>
        <v>0.9</v>
      </c>
      <c r="F51">
        <f t="shared" si="60"/>
        <v>0</v>
      </c>
      <c r="H51">
        <f t="shared" si="60"/>
        <v>8</v>
      </c>
      <c r="I51">
        <f t="shared" si="60"/>
        <v>0.3</v>
      </c>
      <c r="J51">
        <f t="shared" si="60"/>
        <v>0</v>
      </c>
      <c r="K51">
        <f t="shared" si="60"/>
        <v>0</v>
      </c>
      <c r="N51">
        <f t="shared" si="60"/>
        <v>6.3</v>
      </c>
      <c r="O51">
        <f t="shared" si="60"/>
        <v>0.4</v>
      </c>
      <c r="Q51">
        <f t="shared" si="60"/>
        <v>15.7</v>
      </c>
      <c r="R51">
        <f t="shared" ref="R51" si="61">AVERAGE(R29:R38)</f>
        <v>0.1</v>
      </c>
      <c r="U51">
        <f t="shared" si="60"/>
        <v>3.1</v>
      </c>
      <c r="V51">
        <f t="shared" si="60"/>
        <v>0</v>
      </c>
      <c r="X51">
        <f t="shared" si="60"/>
        <v>28.2</v>
      </c>
      <c r="Y51">
        <f t="shared" si="60"/>
        <v>0.3</v>
      </c>
      <c r="Z51">
        <f t="shared" si="60"/>
        <v>0.3</v>
      </c>
      <c r="AC51">
        <f t="shared" ref="AC51" si="62">AVERAGE(AC29:AC38)</f>
        <v>3.4</v>
      </c>
      <c r="AF51">
        <f t="shared" ref="AF51:AL51" si="63">AVERAGE(AF29:AF38)</f>
        <v>5.0999999999999996</v>
      </c>
      <c r="AG51">
        <f t="shared" si="63"/>
        <v>0.3</v>
      </c>
      <c r="AH51">
        <f t="shared" si="63"/>
        <v>0.7</v>
      </c>
      <c r="AI51">
        <f t="shared" si="63"/>
        <v>0.7</v>
      </c>
      <c r="AK51">
        <f t="shared" si="63"/>
        <v>0.8</v>
      </c>
      <c r="AL51">
        <f t="shared" si="63"/>
        <v>0.9</v>
      </c>
    </row>
    <row r="52" spans="1:44">
      <c r="A52" s="3" t="s">
        <v>138</v>
      </c>
      <c r="C52" s="3">
        <f>AVERAGE(C7:C16,C18:C27,C29:C38)</f>
        <v>13.7</v>
      </c>
      <c r="D52" s="3">
        <f t="shared" ref="D52:AR52" si="64">AVERAGE(D7:D16,D18:D27,D29:D38)</f>
        <v>0.6</v>
      </c>
      <c r="E52" s="3">
        <f t="shared" si="64"/>
        <v>0.9</v>
      </c>
      <c r="F52" s="3">
        <f t="shared" ref="F52" si="65">AVERAGE(F7:F16,F18:F27,F29:F38)</f>
        <v>0.35</v>
      </c>
      <c r="G52" s="3">
        <f>AVERAGE(G7:G16,G18:G27,G29:G38)</f>
        <v>1.3</v>
      </c>
      <c r="H52" s="3">
        <f t="shared" si="64"/>
        <v>12.6</v>
      </c>
      <c r="I52" s="3">
        <f t="shared" si="64"/>
        <v>0.4</v>
      </c>
      <c r="J52" s="3">
        <f t="shared" si="64"/>
        <v>0.13333333333333333</v>
      </c>
      <c r="K52" s="3">
        <f t="shared" si="64"/>
        <v>0.1</v>
      </c>
      <c r="L52" s="3">
        <f t="shared" si="64"/>
        <v>0.8</v>
      </c>
      <c r="M52" s="3">
        <f t="shared" si="64"/>
        <v>1.4</v>
      </c>
      <c r="N52" s="3">
        <f t="shared" si="64"/>
        <v>3.1666666666666665</v>
      </c>
      <c r="O52" s="3">
        <f t="shared" si="64"/>
        <v>7.7333333333333334</v>
      </c>
      <c r="P52" s="3">
        <f t="shared" si="64"/>
        <v>0.15</v>
      </c>
      <c r="Q52" s="3">
        <f t="shared" si="64"/>
        <v>24.7</v>
      </c>
      <c r="R52" s="3">
        <f t="shared" ref="R52:T52" si="66">AVERAGE(R7:R16,R18:R27,R29:R38)</f>
        <v>0.5</v>
      </c>
      <c r="S52" s="3">
        <f t="shared" si="66"/>
        <v>0.1</v>
      </c>
      <c r="T52" s="3">
        <f t="shared" si="66"/>
        <v>0.8</v>
      </c>
      <c r="U52" s="3">
        <f t="shared" si="64"/>
        <v>5.166666666666667</v>
      </c>
      <c r="V52" s="3">
        <f t="shared" ref="V52:W52" si="67">AVERAGE(V7:V16,V18:V27,V29:V38)</f>
        <v>6.6666666666666666E-2</v>
      </c>
      <c r="W52" s="3">
        <f t="shared" si="67"/>
        <v>0.23333333333333334</v>
      </c>
      <c r="X52" s="3">
        <f t="shared" si="64"/>
        <v>24.75</v>
      </c>
      <c r="Y52" s="3">
        <f t="shared" ref="Y52:Z52" si="68">AVERAGE(Y7:Y16,Y18:Y27,Y29:Y38)</f>
        <v>0.3</v>
      </c>
      <c r="Z52" s="3">
        <f t="shared" si="68"/>
        <v>0.3</v>
      </c>
      <c r="AA52" s="3">
        <f t="shared" si="64"/>
        <v>18.2</v>
      </c>
      <c r="AB52" s="3">
        <f t="shared" si="64"/>
        <v>1.8</v>
      </c>
      <c r="AC52" s="3">
        <f t="shared" ref="AC52" si="69">AVERAGE(AC7:AC16,AC18:AC27,AC29:AC38)</f>
        <v>3.4</v>
      </c>
      <c r="AD52" s="3">
        <f t="shared" si="64"/>
        <v>21.1</v>
      </c>
      <c r="AE52" s="3">
        <f t="shared" ref="AE52" si="70">AVERAGE(AE7:AE16,AE18:AE27,AE29:AE38)</f>
        <v>0.7</v>
      </c>
      <c r="AF52" s="3">
        <f t="shared" si="64"/>
        <v>7.15</v>
      </c>
      <c r="AG52" s="3">
        <f t="shared" si="64"/>
        <v>0.3</v>
      </c>
      <c r="AH52" s="3">
        <f t="shared" si="64"/>
        <v>0.7</v>
      </c>
      <c r="AI52" s="3">
        <f t="shared" si="64"/>
        <v>0.7</v>
      </c>
      <c r="AJ52" s="3">
        <f t="shared" ref="AJ52" si="71">AVERAGE(AJ7:AJ16,AJ18:AJ27,AJ29:AJ38)</f>
        <v>1</v>
      </c>
      <c r="AK52" s="3">
        <f t="shared" si="64"/>
        <v>0.5</v>
      </c>
      <c r="AL52" s="3">
        <f t="shared" si="64"/>
        <v>0.55000000000000004</v>
      </c>
      <c r="AM52" s="3">
        <f t="shared" ref="AM52" si="72">AVERAGE(AM7:AM16,AM18:AM27,AM29:AM38)</f>
        <v>0.2</v>
      </c>
      <c r="AN52" s="3">
        <f t="shared" si="64"/>
        <v>0.1</v>
      </c>
      <c r="AO52" s="3">
        <f t="shared" si="64"/>
        <v>0.1</v>
      </c>
      <c r="AP52" s="3">
        <f t="shared" si="64"/>
        <v>0.1</v>
      </c>
      <c r="AQ52" s="3">
        <f t="shared" si="64"/>
        <v>0.1</v>
      </c>
      <c r="AR52" s="3">
        <f t="shared" si="64"/>
        <v>0.1</v>
      </c>
    </row>
    <row r="53" spans="1:44">
      <c r="A53" s="1" t="s">
        <v>85</v>
      </c>
      <c r="C53">
        <f>MEDIAN(C7:C16)</f>
        <v>8.5</v>
      </c>
      <c r="H53">
        <f>MEDIAN(H7:H16)</f>
        <v>6.5</v>
      </c>
      <c r="I53">
        <f t="shared" ref="I53:Y53" si="73">MEDIAN(I7:I16)</f>
        <v>0</v>
      </c>
      <c r="J53">
        <f t="shared" si="73"/>
        <v>0</v>
      </c>
      <c r="K53">
        <f t="shared" si="73"/>
        <v>0</v>
      </c>
      <c r="L53">
        <f t="shared" si="73"/>
        <v>0</v>
      </c>
      <c r="M53">
        <f t="shared" si="73"/>
        <v>0.5</v>
      </c>
      <c r="N53">
        <f t="shared" si="73"/>
        <v>0</v>
      </c>
      <c r="O53">
        <f t="shared" si="73"/>
        <v>13</v>
      </c>
      <c r="P53">
        <f t="shared" si="73"/>
        <v>0</v>
      </c>
      <c r="Q53">
        <f t="shared" si="73"/>
        <v>13</v>
      </c>
      <c r="R53">
        <f t="shared" ref="R53" si="74">MEDIAN(R7:R16)</f>
        <v>0</v>
      </c>
      <c r="U53">
        <f t="shared" si="73"/>
        <v>0.5</v>
      </c>
      <c r="X53">
        <f t="shared" si="73"/>
        <v>18.5</v>
      </c>
    </row>
    <row r="54" spans="1:44">
      <c r="A54" s="1" t="s">
        <v>86</v>
      </c>
      <c r="C54">
        <f>MEDIAN(C18:C27)</f>
        <v>13.5</v>
      </c>
      <c r="F54">
        <f t="shared" ref="F54" si="75">MEDIAN(F18:F27)</f>
        <v>0.5</v>
      </c>
      <c r="G54">
        <f>MEDIAN(G18:G27)</f>
        <v>0</v>
      </c>
      <c r="H54">
        <f t="shared" ref="H54:K54" si="76">MEDIAN(H18:H27)</f>
        <v>19</v>
      </c>
      <c r="I54">
        <f t="shared" si="76"/>
        <v>0.5</v>
      </c>
      <c r="J54">
        <f t="shared" si="76"/>
        <v>0</v>
      </c>
      <c r="K54">
        <f t="shared" si="76"/>
        <v>0</v>
      </c>
      <c r="N54">
        <f t="shared" ref="N54:W54" si="77">MEDIAN(N18:N27)</f>
        <v>0</v>
      </c>
      <c r="O54">
        <f t="shared" si="77"/>
        <v>0</v>
      </c>
      <c r="P54">
        <f t="shared" si="77"/>
        <v>0</v>
      </c>
      <c r="Q54">
        <f t="shared" si="77"/>
        <v>34</v>
      </c>
      <c r="S54">
        <f t="shared" ref="S54:T54" si="78">MEDIAN(S18:S27)</f>
        <v>0</v>
      </c>
      <c r="T54">
        <f t="shared" si="78"/>
        <v>0</v>
      </c>
      <c r="U54">
        <f t="shared" si="77"/>
        <v>1.5</v>
      </c>
      <c r="V54">
        <f t="shared" si="77"/>
        <v>0</v>
      </c>
      <c r="W54">
        <f t="shared" si="77"/>
        <v>0</v>
      </c>
      <c r="AA54">
        <f t="shared" ref="AA54:AR54" si="79">MEDIAN(AA18:AA27)</f>
        <v>14</v>
      </c>
      <c r="AB54">
        <f t="shared" si="79"/>
        <v>1</v>
      </c>
      <c r="AD54">
        <f t="shared" si="79"/>
        <v>14</v>
      </c>
      <c r="AE54">
        <f t="shared" ref="AE54" si="80">MEDIAN(AE18:AE27)</f>
        <v>0</v>
      </c>
      <c r="AF54">
        <f t="shared" si="79"/>
        <v>6.5</v>
      </c>
      <c r="AH54">
        <f t="shared" si="79"/>
        <v>0</v>
      </c>
      <c r="AJ54">
        <f t="shared" ref="AJ54" si="81">MEDIAN(AJ18:AJ27)</f>
        <v>0</v>
      </c>
      <c r="AK54">
        <f t="shared" si="79"/>
        <v>0</v>
      </c>
      <c r="AL54">
        <f t="shared" si="79"/>
        <v>0</v>
      </c>
      <c r="AM54">
        <f t="shared" ref="AM54" si="82">MEDIAN(AM18:AM27)</f>
        <v>0</v>
      </c>
      <c r="AN54">
        <f t="shared" si="79"/>
        <v>0</v>
      </c>
      <c r="AO54">
        <f t="shared" si="79"/>
        <v>0</v>
      </c>
      <c r="AP54">
        <f t="shared" si="79"/>
        <v>0</v>
      </c>
      <c r="AQ54">
        <f t="shared" si="79"/>
        <v>0</v>
      </c>
      <c r="AR54">
        <f t="shared" si="79"/>
        <v>0</v>
      </c>
    </row>
    <row r="55" spans="1:44">
      <c r="A55" s="1" t="s">
        <v>87</v>
      </c>
      <c r="C55">
        <f>MEDIAN(C29:C38)</f>
        <v>10</v>
      </c>
      <c r="D55">
        <f t="shared" ref="D55:K55" si="83">MEDIAN(D29:D38)</f>
        <v>0</v>
      </c>
      <c r="E55">
        <f t="shared" si="83"/>
        <v>0</v>
      </c>
      <c r="F55">
        <f t="shared" si="83"/>
        <v>0</v>
      </c>
      <c r="H55">
        <f t="shared" si="83"/>
        <v>8.5</v>
      </c>
      <c r="I55">
        <f t="shared" si="83"/>
        <v>0</v>
      </c>
      <c r="J55">
        <f t="shared" si="83"/>
        <v>0</v>
      </c>
      <c r="K55">
        <f t="shared" si="83"/>
        <v>0</v>
      </c>
      <c r="N55">
        <f t="shared" ref="N55:Z55" si="84">MEDIAN(N29:N38)</f>
        <v>7</v>
      </c>
      <c r="O55">
        <f t="shared" si="84"/>
        <v>0</v>
      </c>
      <c r="Q55">
        <f t="shared" si="84"/>
        <v>18.5</v>
      </c>
      <c r="R55">
        <f t="shared" ref="R55" si="85">MEDIAN(R29:R38)</f>
        <v>0</v>
      </c>
      <c r="U55">
        <f t="shared" si="84"/>
        <v>2</v>
      </c>
      <c r="V55">
        <f t="shared" si="84"/>
        <v>0</v>
      </c>
      <c r="X55">
        <f t="shared" si="84"/>
        <v>27.5</v>
      </c>
      <c r="Y55">
        <f t="shared" si="84"/>
        <v>0</v>
      </c>
      <c r="Z55">
        <f t="shared" si="84"/>
        <v>0</v>
      </c>
      <c r="AC55">
        <f t="shared" ref="AC55" si="86">MEDIAN(AC29:AC38)</f>
        <v>3</v>
      </c>
      <c r="AF55">
        <f t="shared" ref="AF55:AL55" si="87">MEDIAN(AF29:AF38)</f>
        <v>4.5</v>
      </c>
      <c r="AG55">
        <f t="shared" si="87"/>
        <v>0</v>
      </c>
      <c r="AH55">
        <f t="shared" si="87"/>
        <v>0</v>
      </c>
      <c r="AI55">
        <f t="shared" si="87"/>
        <v>0</v>
      </c>
      <c r="AK55">
        <f t="shared" si="87"/>
        <v>0</v>
      </c>
      <c r="AL55">
        <f t="shared" si="87"/>
        <v>0</v>
      </c>
    </row>
    <row r="56" spans="1:44">
      <c r="A56" s="3" t="s">
        <v>139</v>
      </c>
      <c r="C56" s="3">
        <f>MEDIAN(C7:C16,C18:C27,C29:C38)</f>
        <v>9</v>
      </c>
      <c r="D56" s="3">
        <f t="shared" ref="D56:AR56" si="88">MEDIAN(D7:D16,D18:D27,D29:D38)</f>
        <v>0</v>
      </c>
      <c r="E56" s="3">
        <f t="shared" si="88"/>
        <v>0</v>
      </c>
      <c r="F56" s="3">
        <f t="shared" ref="F56" si="89">MEDIAN(F7:F16,F18:F27,F29:F38)</f>
        <v>0</v>
      </c>
      <c r="G56" s="3">
        <f t="shared" si="88"/>
        <v>0</v>
      </c>
      <c r="H56" s="3">
        <f t="shared" si="88"/>
        <v>8</v>
      </c>
      <c r="I56" s="3">
        <f t="shared" si="88"/>
        <v>0</v>
      </c>
      <c r="J56" s="3">
        <f t="shared" si="88"/>
        <v>0</v>
      </c>
      <c r="K56" s="3">
        <f t="shared" si="88"/>
        <v>0</v>
      </c>
      <c r="L56" s="3">
        <f t="shared" si="88"/>
        <v>0</v>
      </c>
      <c r="M56" s="3">
        <f t="shared" si="88"/>
        <v>0.5</v>
      </c>
      <c r="N56" s="3">
        <f t="shared" si="88"/>
        <v>0</v>
      </c>
      <c r="O56" s="3">
        <f t="shared" si="88"/>
        <v>1</v>
      </c>
      <c r="P56" s="3">
        <f t="shared" si="88"/>
        <v>0</v>
      </c>
      <c r="Q56" s="3">
        <f t="shared" si="88"/>
        <v>17</v>
      </c>
      <c r="R56" s="3">
        <f t="shared" ref="R56:T56" si="90">MEDIAN(R7:R16,R18:R27,R29:R38)</f>
        <v>0</v>
      </c>
      <c r="S56" s="3">
        <f t="shared" si="90"/>
        <v>0</v>
      </c>
      <c r="T56" s="3">
        <f t="shared" si="90"/>
        <v>0</v>
      </c>
      <c r="U56" s="3">
        <f t="shared" si="88"/>
        <v>1.5</v>
      </c>
      <c r="V56" s="3">
        <f t="shared" ref="V56:W56" si="91">MEDIAN(V7:V16,V18:V27,V29:V38)</f>
        <v>0</v>
      </c>
      <c r="W56" s="3">
        <f t="shared" si="91"/>
        <v>0</v>
      </c>
      <c r="X56" s="3">
        <f t="shared" si="88"/>
        <v>21.5</v>
      </c>
      <c r="Y56" s="3">
        <f t="shared" ref="Y56:Z56" si="92">MEDIAN(Y7:Y16,Y18:Y27,Y29:Y38)</f>
        <v>0</v>
      </c>
      <c r="Z56" s="3">
        <f t="shared" si="92"/>
        <v>0</v>
      </c>
      <c r="AA56" s="3">
        <f t="shared" si="88"/>
        <v>14</v>
      </c>
      <c r="AB56" s="3">
        <f t="shared" si="88"/>
        <v>1</v>
      </c>
      <c r="AC56" s="3">
        <f t="shared" ref="AC56" si="93">MEDIAN(AC7:AC16,AC18:AC27,AC29:AC38)</f>
        <v>3</v>
      </c>
      <c r="AD56" s="3">
        <f t="shared" si="88"/>
        <v>14</v>
      </c>
      <c r="AE56" s="3">
        <f t="shared" ref="AE56" si="94">MEDIAN(AE7:AE16,AE18:AE27,AE29:AE38)</f>
        <v>0</v>
      </c>
      <c r="AF56" s="3">
        <f t="shared" si="88"/>
        <v>5</v>
      </c>
      <c r="AG56" s="3">
        <f t="shared" si="88"/>
        <v>0</v>
      </c>
      <c r="AH56" s="3">
        <f t="shared" si="88"/>
        <v>0</v>
      </c>
      <c r="AI56" s="3">
        <f t="shared" si="88"/>
        <v>0</v>
      </c>
      <c r="AJ56" s="3">
        <f t="shared" ref="AJ56" si="95">MEDIAN(AJ7:AJ16,AJ18:AJ27,AJ29:AJ38)</f>
        <v>0</v>
      </c>
      <c r="AK56" s="3">
        <f t="shared" si="88"/>
        <v>0</v>
      </c>
      <c r="AL56" s="3">
        <f t="shared" si="88"/>
        <v>0</v>
      </c>
      <c r="AM56" s="3">
        <f t="shared" ref="AM56" si="96">MEDIAN(AM7:AM16,AM18:AM27,AM29:AM38)</f>
        <v>0</v>
      </c>
      <c r="AN56" s="3">
        <f t="shared" si="88"/>
        <v>0</v>
      </c>
      <c r="AO56" s="3">
        <f t="shared" si="88"/>
        <v>0</v>
      </c>
      <c r="AP56" s="3">
        <f t="shared" si="88"/>
        <v>0</v>
      </c>
      <c r="AQ56" s="3">
        <f t="shared" si="88"/>
        <v>0</v>
      </c>
      <c r="AR56" s="3">
        <f t="shared" si="88"/>
        <v>0</v>
      </c>
    </row>
    <row r="57" spans="1:44">
      <c r="A57" s="1" t="s">
        <v>88</v>
      </c>
      <c r="C57">
        <f>((10-COUNTIF(C7:C16, "0"))/10)*100</f>
        <v>100</v>
      </c>
      <c r="H57">
        <f>((10-COUNTIF(H7:H16, "0"))/10)*100</f>
        <v>100</v>
      </c>
      <c r="I57">
        <f t="shared" ref="I57:Y57" si="97">((10-COUNTIF(I7:I16, "0"))/10)*100</f>
        <v>0</v>
      </c>
      <c r="J57">
        <f t="shared" si="97"/>
        <v>0</v>
      </c>
      <c r="K57">
        <f t="shared" si="97"/>
        <v>0</v>
      </c>
      <c r="L57">
        <f t="shared" si="97"/>
        <v>20</v>
      </c>
      <c r="M57">
        <f t="shared" si="97"/>
        <v>50</v>
      </c>
      <c r="N57">
        <f t="shared" si="97"/>
        <v>0</v>
      </c>
      <c r="O57">
        <f t="shared" si="97"/>
        <v>100</v>
      </c>
      <c r="P57">
        <f t="shared" si="97"/>
        <v>0</v>
      </c>
      <c r="Q57">
        <f t="shared" si="97"/>
        <v>100</v>
      </c>
      <c r="R57">
        <f t="shared" ref="R57" si="98">((10-COUNTIF(R7:R16, "0"))/10)*100</f>
        <v>20</v>
      </c>
      <c r="U57">
        <f t="shared" si="97"/>
        <v>50</v>
      </c>
      <c r="X57">
        <f t="shared" si="97"/>
        <v>100</v>
      </c>
    </row>
    <row r="58" spans="1:44">
      <c r="A58" s="1" t="s">
        <v>135</v>
      </c>
      <c r="C58">
        <f>((10-COUNTIF(C18:C27, "0"))/10)*100</f>
        <v>100</v>
      </c>
      <c r="F58">
        <f t="shared" ref="F58" si="99">((10-COUNTIF(F18:F27, "0"))/10)*100</f>
        <v>50</v>
      </c>
      <c r="G58">
        <f>((10-COUNTIF(G18:G27, "0"))/10)*100</f>
        <v>40</v>
      </c>
      <c r="H58">
        <f t="shared" ref="H58:K58" si="100">((10-COUNTIF(H18:H27, "0"))/10)*100</f>
        <v>100</v>
      </c>
      <c r="I58">
        <f t="shared" si="100"/>
        <v>50</v>
      </c>
      <c r="J58">
        <f t="shared" si="100"/>
        <v>10</v>
      </c>
      <c r="K58">
        <f t="shared" si="100"/>
        <v>10</v>
      </c>
      <c r="N58">
        <f t="shared" ref="N58:W58" si="101">((10-COUNTIF(N18:N27, "0"))/10)*100</f>
        <v>20</v>
      </c>
      <c r="O58">
        <f t="shared" si="101"/>
        <v>30</v>
      </c>
      <c r="P58">
        <f t="shared" si="101"/>
        <v>20</v>
      </c>
      <c r="Q58">
        <f t="shared" si="101"/>
        <v>100</v>
      </c>
      <c r="S58">
        <f t="shared" ref="S58:T58" si="102">((10-COUNTIF(S18:S27, "0"))/10)*100</f>
        <v>10</v>
      </c>
      <c r="T58">
        <f t="shared" si="102"/>
        <v>30</v>
      </c>
      <c r="U58">
        <f t="shared" si="101"/>
        <v>60</v>
      </c>
      <c r="V58">
        <f t="shared" si="101"/>
        <v>20</v>
      </c>
      <c r="W58">
        <f t="shared" si="101"/>
        <v>40</v>
      </c>
      <c r="AA58">
        <f t="shared" ref="AA58:AR58" si="103">((10-COUNTIF(AA18:AA27, "0"))/10)*100</f>
        <v>90</v>
      </c>
      <c r="AB58">
        <f t="shared" si="103"/>
        <v>60</v>
      </c>
      <c r="AD58">
        <f t="shared" si="103"/>
        <v>90</v>
      </c>
      <c r="AE58">
        <f t="shared" ref="AE58" si="104">((10-COUNTIF(AE18:AE27, "0"))/10)*100</f>
        <v>40</v>
      </c>
      <c r="AF58">
        <f t="shared" si="103"/>
        <v>90</v>
      </c>
      <c r="AH58">
        <f t="shared" si="103"/>
        <v>40</v>
      </c>
      <c r="AJ58">
        <f t="shared" ref="AJ58" si="105">((10-COUNTIF(AJ18:AJ27, "0"))/10)*100</f>
        <v>40</v>
      </c>
      <c r="AK58">
        <f t="shared" si="103"/>
        <v>20</v>
      </c>
      <c r="AL58">
        <f t="shared" si="103"/>
        <v>20</v>
      </c>
      <c r="AM58">
        <f t="shared" ref="AM58" si="106">((10-COUNTIF(AM18:AM27, "0"))/10)*100</f>
        <v>20</v>
      </c>
      <c r="AN58">
        <f t="shared" si="103"/>
        <v>10</v>
      </c>
      <c r="AO58">
        <f t="shared" si="103"/>
        <v>10</v>
      </c>
      <c r="AP58">
        <f t="shared" si="103"/>
        <v>10</v>
      </c>
      <c r="AQ58">
        <f t="shared" si="103"/>
        <v>10</v>
      </c>
      <c r="AR58">
        <f t="shared" si="103"/>
        <v>10</v>
      </c>
    </row>
    <row r="59" spans="1:44">
      <c r="A59" s="1" t="s">
        <v>136</v>
      </c>
      <c r="C59">
        <f>((10-COUNTIF(C29:C38, "0"))/10)*100</f>
        <v>100</v>
      </c>
      <c r="D59">
        <f t="shared" ref="D59:K59" si="107">((10-COUNTIF(D29:D38, "0"))/10)*100</f>
        <v>30</v>
      </c>
      <c r="E59">
        <f t="shared" si="107"/>
        <v>20</v>
      </c>
      <c r="F59">
        <f t="shared" si="107"/>
        <v>0</v>
      </c>
      <c r="H59">
        <f t="shared" si="107"/>
        <v>90</v>
      </c>
      <c r="I59">
        <f t="shared" si="107"/>
        <v>20</v>
      </c>
      <c r="J59">
        <f t="shared" si="107"/>
        <v>0</v>
      </c>
      <c r="K59">
        <f t="shared" si="107"/>
        <v>0</v>
      </c>
      <c r="N59">
        <f t="shared" ref="N59:Z59" si="108">((10-COUNTIF(N29:N38, "0"))/10)*100</f>
        <v>90</v>
      </c>
      <c r="O59">
        <f t="shared" si="108"/>
        <v>20</v>
      </c>
      <c r="Q59">
        <f t="shared" si="108"/>
        <v>80</v>
      </c>
      <c r="R59">
        <f t="shared" ref="R59" si="109">((10-COUNTIF(R29:R38, "0"))/10)*100</f>
        <v>10</v>
      </c>
      <c r="U59">
        <f t="shared" si="108"/>
        <v>60</v>
      </c>
      <c r="V59">
        <f t="shared" si="108"/>
        <v>0</v>
      </c>
      <c r="X59">
        <f t="shared" si="108"/>
        <v>100</v>
      </c>
      <c r="Y59">
        <f t="shared" si="108"/>
        <v>30</v>
      </c>
      <c r="Z59">
        <f t="shared" si="108"/>
        <v>30</v>
      </c>
      <c r="AC59">
        <f t="shared" ref="AC59" si="110">((10-COUNTIF(AC29:AC38, "0"))/10)*100</f>
        <v>90</v>
      </c>
      <c r="AF59">
        <f t="shared" ref="AF59:AL59" si="111">((10-COUNTIF(AF29:AF38, "0"))/10)*100</f>
        <v>90</v>
      </c>
      <c r="AG59">
        <f t="shared" si="111"/>
        <v>20</v>
      </c>
      <c r="AH59">
        <f t="shared" si="111"/>
        <v>40</v>
      </c>
      <c r="AI59">
        <f t="shared" si="111"/>
        <v>40</v>
      </c>
      <c r="AK59">
        <f t="shared" si="111"/>
        <v>40</v>
      </c>
      <c r="AL59">
        <f t="shared" si="111"/>
        <v>40</v>
      </c>
    </row>
    <row r="60" spans="1:44">
      <c r="A60" s="3" t="s">
        <v>140</v>
      </c>
      <c r="C60">
        <f>(COUNT(C7:C16,C18:C27,C29:C38)-COUNTIF(C7:C38, "0"))/COUNT(C7:C16,C18:C27,C29:C38)*100</f>
        <v>100</v>
      </c>
      <c r="D60">
        <f t="shared" ref="D60:AR60" si="112">(COUNT(D7:D16,D18:D27,D29:D38)-COUNTIF(D7:D38, "0"))/COUNT(D7:D16,D18:D27,D29:D38)*100</f>
        <v>30</v>
      </c>
      <c r="E60">
        <f t="shared" si="112"/>
        <v>20</v>
      </c>
      <c r="F60">
        <f t="shared" ref="F60" si="113">(COUNT(F7:F16,F18:F27,F29:F38)-COUNTIF(F7:F38, "0"))/COUNT(F7:F16,F18:F27,F29:F38)*100</f>
        <v>25</v>
      </c>
      <c r="G60">
        <f t="shared" si="112"/>
        <v>40</v>
      </c>
      <c r="H60">
        <f t="shared" si="112"/>
        <v>96.666666666666671</v>
      </c>
      <c r="I60">
        <f t="shared" si="112"/>
        <v>23.333333333333332</v>
      </c>
      <c r="J60">
        <f t="shared" si="112"/>
        <v>3.3333333333333335</v>
      </c>
      <c r="K60">
        <f t="shared" si="112"/>
        <v>3.3333333333333335</v>
      </c>
      <c r="L60">
        <f t="shared" si="112"/>
        <v>20</v>
      </c>
      <c r="M60">
        <f t="shared" si="112"/>
        <v>50</v>
      </c>
      <c r="N60">
        <f t="shared" si="112"/>
        <v>36.666666666666664</v>
      </c>
      <c r="O60">
        <f t="shared" si="112"/>
        <v>50</v>
      </c>
      <c r="P60">
        <f t="shared" si="112"/>
        <v>10</v>
      </c>
      <c r="Q60">
        <f t="shared" si="112"/>
        <v>93.333333333333329</v>
      </c>
      <c r="R60">
        <f t="shared" ref="R60:T60" si="114">(COUNT(R7:R16,R18:R27,R29:R38)-COUNTIF(R7:R38, "0"))/COUNT(R7:R16,R18:R27,R29:R38)*100</f>
        <v>15</v>
      </c>
      <c r="S60">
        <f t="shared" si="114"/>
        <v>10</v>
      </c>
      <c r="T60">
        <f t="shared" si="114"/>
        <v>30</v>
      </c>
      <c r="U60">
        <f t="shared" si="112"/>
        <v>56.666666666666664</v>
      </c>
      <c r="V60">
        <f t="shared" ref="V60:W60" si="115">(COUNT(V7:V16,V18:V27,V29:V38)-COUNTIF(V7:V38, "0"))/COUNT(V7:V16,V18:V27,V29:V38)*100</f>
        <v>6.666666666666667</v>
      </c>
      <c r="W60">
        <f t="shared" si="115"/>
        <v>13.333333333333334</v>
      </c>
      <c r="X60">
        <f t="shared" si="112"/>
        <v>100</v>
      </c>
      <c r="Y60">
        <f t="shared" ref="Y60:Z60" si="116">(COUNT(Y7:Y16,Y18:Y27,Y29:Y38)-COUNTIF(Y7:Y38, "0"))/COUNT(Y7:Y16,Y18:Y27,Y29:Y38)*100</f>
        <v>30</v>
      </c>
      <c r="Z60">
        <f t="shared" si="116"/>
        <v>30</v>
      </c>
      <c r="AA60">
        <f t="shared" si="112"/>
        <v>90</v>
      </c>
      <c r="AB60">
        <f t="shared" si="112"/>
        <v>60</v>
      </c>
      <c r="AC60">
        <f t="shared" ref="AC60" si="117">(COUNT(AC7:AC16,AC18:AC27,AC29:AC38)-COUNTIF(AC7:AC38, "0"))/COUNT(AC7:AC16,AC18:AC27,AC29:AC38)*100</f>
        <v>90</v>
      </c>
      <c r="AD60">
        <f t="shared" si="112"/>
        <v>90</v>
      </c>
      <c r="AE60">
        <f t="shared" ref="AE60" si="118">(COUNT(AE7:AE16,AE18:AE27,AE29:AE38)-COUNTIF(AE7:AE38, "0"))/COUNT(AE7:AE16,AE18:AE27,AE29:AE38)*100</f>
        <v>40</v>
      </c>
      <c r="AF60">
        <f t="shared" si="112"/>
        <v>90</v>
      </c>
      <c r="AG60">
        <f t="shared" si="112"/>
        <v>20</v>
      </c>
      <c r="AH60">
        <f t="shared" si="112"/>
        <v>40</v>
      </c>
      <c r="AI60">
        <f t="shared" si="112"/>
        <v>40</v>
      </c>
      <c r="AJ60">
        <f t="shared" ref="AJ60" si="119">(COUNT(AJ7:AJ16,AJ18:AJ27,AJ29:AJ38)-COUNTIF(AJ7:AJ38, "0"))/COUNT(AJ7:AJ16,AJ18:AJ27,AJ29:AJ38)*100</f>
        <v>40</v>
      </c>
      <c r="AK60">
        <f t="shared" si="112"/>
        <v>30</v>
      </c>
      <c r="AL60">
        <f t="shared" si="112"/>
        <v>30</v>
      </c>
      <c r="AM60">
        <f t="shared" ref="AM60" si="120">(COUNT(AM7:AM16,AM18:AM27,AM29:AM38)-COUNTIF(AM7:AM38, "0"))/COUNT(AM7:AM16,AM18:AM27,AM29:AM38)*100</f>
        <v>20</v>
      </c>
      <c r="AN60">
        <f t="shared" si="112"/>
        <v>10</v>
      </c>
      <c r="AO60">
        <f t="shared" si="112"/>
        <v>10</v>
      </c>
      <c r="AP60">
        <f t="shared" si="112"/>
        <v>10</v>
      </c>
      <c r="AQ60">
        <f t="shared" si="112"/>
        <v>10</v>
      </c>
      <c r="AR60">
        <f t="shared" si="112"/>
        <v>10</v>
      </c>
    </row>
    <row r="61" spans="1:44">
      <c r="A61" s="2" t="s">
        <v>137</v>
      </c>
    </row>
    <row r="65" spans="1:10">
      <c r="C65" t="s">
        <v>46</v>
      </c>
      <c r="D65" t="s">
        <v>47</v>
      </c>
    </row>
    <row r="66" spans="1:10">
      <c r="A66" t="s">
        <v>42</v>
      </c>
      <c r="C66">
        <f>D40+E40+L40+M40+S40+Y40+Z40+AA40+AB40+AD40+AE40+AG40+AH40+AI40+AM40+AN40+AP40+AQ40+AR40+AJ40</f>
        <v>502</v>
      </c>
      <c r="D66">
        <f>C66/$AS$40*100</f>
        <v>17.262723521320495</v>
      </c>
    </row>
    <row r="67" spans="1:10">
      <c r="A67" t="s">
        <v>43</v>
      </c>
      <c r="C67">
        <f>F40+R40+X40+P40</f>
        <v>515</v>
      </c>
      <c r="D67">
        <f t="shared" ref="D67:D68" si="121">C67/$AS$40*100</f>
        <v>17.709766162310867</v>
      </c>
    </row>
    <row r="68" spans="1:10">
      <c r="A68" t="s">
        <v>44</v>
      </c>
      <c r="C68">
        <f>C40+G40+H40+I40+J40+K40+Q40+U40+V40+W40+AF40+AK40+AL40+AO40</f>
        <v>1891</v>
      </c>
      <c r="D68">
        <f t="shared" si="121"/>
        <v>65.027510316368648</v>
      </c>
    </row>
    <row r="69" spans="1:10">
      <c r="C69">
        <f>SUM(C66:C68)</f>
        <v>2908</v>
      </c>
      <c r="D69">
        <f>SUM(D66:D68)</f>
        <v>100.00000000000001</v>
      </c>
    </row>
    <row r="71" spans="1:10">
      <c r="A71" t="s">
        <v>7</v>
      </c>
      <c r="C71">
        <f>X42/C42</f>
        <v>2.4482758620689653</v>
      </c>
    </row>
    <row r="72" spans="1:10">
      <c r="A72" t="s">
        <v>8</v>
      </c>
      <c r="C72">
        <f>(X46+Y46+Z46)/C46</f>
        <v>3.4285714285714284</v>
      </c>
    </row>
    <row r="73" spans="1:10">
      <c r="A73" t="s">
        <v>9</v>
      </c>
      <c r="C73">
        <f>AA44/C44</f>
        <v>0.7583333333333333</v>
      </c>
      <c r="D73" t="s">
        <v>10</v>
      </c>
    </row>
    <row r="75" spans="1:10">
      <c r="A75" t="s">
        <v>12</v>
      </c>
      <c r="C75" t="s">
        <v>18</v>
      </c>
      <c r="D75" t="s">
        <v>17</v>
      </c>
      <c r="F75" t="s">
        <v>21</v>
      </c>
      <c r="G75">
        <f>H42/(L42+M42)</f>
        <v>3.2727272727272729</v>
      </c>
      <c r="H75" t="s">
        <v>1</v>
      </c>
      <c r="J75">
        <f>(L42+M42)/(H42+L42+M42)*100</f>
        <v>23.404255319148938</v>
      </c>
    </row>
    <row r="76" spans="1:10">
      <c r="A76" t="s">
        <v>13</v>
      </c>
      <c r="C76">
        <f>(G44+H44)/(I43+J44+K44)</f>
        <v>34.142857142857146</v>
      </c>
    </row>
    <row r="77" spans="1:10">
      <c r="A77" t="s">
        <v>14</v>
      </c>
      <c r="C77">
        <f>H46/(I46+J46+K46)</f>
        <v>26.666666666666668</v>
      </c>
    </row>
    <row r="79" spans="1:10">
      <c r="A79" t="s">
        <v>20</v>
      </c>
      <c r="C79" t="s">
        <v>11</v>
      </c>
      <c r="D79" t="s">
        <v>19</v>
      </c>
    </row>
    <row r="80" spans="1:10">
      <c r="A80" t="s">
        <v>15</v>
      </c>
      <c r="C80">
        <f>AF44/AH44</f>
        <v>13.142857142857142</v>
      </c>
    </row>
    <row r="81" spans="1:3">
      <c r="A81" t="s">
        <v>16</v>
      </c>
      <c r="C81">
        <f>AF46/(AG46+AH46+AI46)</f>
        <v>3</v>
      </c>
    </row>
  </sheetData>
  <sheetCalcPr fullCalcOnLoad="1"/>
  <phoneticPr fontId="4" type="noConversion"/>
  <conditionalFormatting sqref="C57:AR60">
    <cfRule type="cellIs" dxfId="1" priority="0" stopIfTrue="1" operator="greaterThanOrEqual">
      <formula>40</formula>
    </cfRule>
    <cfRule type="cellIs" dxfId="0" priority="0" stopIfTrue="1" operator="lessThanOrEqual">
      <formula>20</formula>
    </cfRule>
  </conditionalFormatting>
  <pageMargins left="0.75" right="0.75" top="1" bottom="1" header="0.5" footer="0.5"/>
  <pageSetup paperSize="0" orientation="portrait" horizontalDpi="4294967292" verticalDpi="429496729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FUB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Keet</dc:creator>
  <cp:lastModifiedBy>Maria Keet</cp:lastModifiedBy>
  <dcterms:created xsi:type="dcterms:W3CDTF">2014-09-20T12:08:46Z</dcterms:created>
  <dcterms:modified xsi:type="dcterms:W3CDTF">2014-09-24T15:55:49Z</dcterms:modified>
</cp:coreProperties>
</file>